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M:\MOH\Asset Mgt\AMR Templates\RY2017AMR\"/>
    </mc:Choice>
  </mc:AlternateContent>
  <workbookProtection workbookAlgorithmName="SHA-512" workbookHashValue="XxxyVY3qPK5Sdsk+yCAZ0QD+aD/XAM2m8YbzAaHx1NyqAqa0i0M4jyA7H8HdUqJS1+I/THCeEa8KlsB1rtUHiw==" workbookSaltValue="gS5xKTxIT2wyceiOkVkacA==" workbookSpinCount="100000" lockStructure="1"/>
  <bookViews>
    <workbookView xWindow="0" yWindow="0" windowWidth="27720" windowHeight="13305" tabRatio="911"/>
  </bookViews>
  <sheets>
    <sheet name="Instructions" sheetId="9" r:id="rId1"/>
    <sheet name=" A.Property" sheetId="18" r:id="rId2"/>
    <sheet name="B.TransitionalProg" sheetId="23" r:id="rId3"/>
    <sheet name="C.Eviction" sheetId="17" r:id="rId4"/>
    <sheet name="D1.Occpcy&amp;Rent" sheetId="28" r:id="rId5"/>
    <sheet name="D2.Demographic" sheetId="26" r:id="rId6"/>
    <sheet name="D3.Demog-Summary" sheetId="27" r:id="rId7"/>
    <sheet name="E.Op.Stmt.&amp;Reserves" sheetId="21" r:id="rId8"/>
    <sheet name="F.Services" sheetId="16" r:id="rId9"/>
    <sheet name="G.Narrative" sheetId="5" r:id="rId10"/>
    <sheet name="Completeness Tracker" sheetId="6" r:id="rId11"/>
    <sheet name="Insurance_Reserves" sheetId="24" state="hidden" r:id="rId12"/>
  </sheets>
  <definedNames>
    <definedName name="_xlnm._FilterDatabase" localSheetId="3" hidden="1">C.Eviction!$O$7:$O$25</definedName>
    <definedName name="_xlnm._FilterDatabase" localSheetId="5" hidden="1">D2.Demographic!$D$10:$N$14</definedName>
    <definedName name="_xlnm._FilterDatabase" localSheetId="11" hidden="1">Insurance_Reserves!$A$1:$F$52</definedName>
    <definedName name="AffirmativeMarketing">G.Narrative!$E$39</definedName>
    <definedName name="DataEntry">G.Narrative!$E$16</definedName>
    <definedName name="Marketing">G.Narrative!$E$39</definedName>
    <definedName name="NarrativeAffirmMarketing">G.Narrative!$E$39</definedName>
    <definedName name="_xlnm.Print_Area" localSheetId="1">' A.Property'!$F$12:$M$90</definedName>
    <definedName name="_xlnm.Print_Area" localSheetId="2">B.TransitionalProg!$G$3:$P$53</definedName>
    <definedName name="_xlnm.Print_Area" localSheetId="3">C.Eviction!$D:$M</definedName>
    <definedName name="_xlnm.Print_Area" localSheetId="10">'Completeness Tracker'!$B$1:$H$59</definedName>
    <definedName name="_xlnm.Print_Area" localSheetId="4">'D1.Occpcy&amp;Rent'!$B$2:$AG$414</definedName>
    <definedName name="_xlnm.Print_Area" localSheetId="5">D2.Demographic!$B$2:$BQ$414</definedName>
    <definedName name="_xlnm.Print_Area" localSheetId="6">'D3.Demog-Summary'!$A$1:$N$40</definedName>
    <definedName name="_xlnm.Print_Area" localSheetId="7">'E.Op.Stmt.&amp;Reserves'!$C$1:$N$75</definedName>
    <definedName name="_xlnm.Print_Area" localSheetId="8">F.Services!$4:$18</definedName>
    <definedName name="_xlnm.Print_Area" localSheetId="9">G.Narrative!$E$7:$P$67</definedName>
    <definedName name="_xlnm.Print_Area" localSheetId="0">Instructions!$B$2:$R$81</definedName>
    <definedName name="_xlnm.Print_Titles" localSheetId="4">'D1.Occpcy&amp;Rent'!$2:$14</definedName>
    <definedName name="_xlnm.Print_Titles" localSheetId="5">D2.Demographic!$2:$14</definedName>
    <definedName name="_xlnm.Print_Titles" localSheetId="6">'D3.Demog-Summary'!$2:$4</definedName>
    <definedName name="ProjectName">OFFSET(Insurance_Reserves!$A$2,0,0,COUNTA(Insurance_Reserves!$A$2:$A$200),1)</definedName>
    <definedName name="PropTaxes">G.Narrative!$E$34</definedName>
    <definedName name="Service_Provider_Name">F.Services!$B$8</definedName>
    <definedName name="ServicesProvided">F.Services!$B$8</definedName>
    <definedName name="Taxes">G.Narrative!$E$39</definedName>
    <definedName name="WholePage" localSheetId="5">D2.Demographic!$C$9:$N$416</definedName>
    <definedName name="WholePage">'D1.Occpcy&amp;Rent'!$C$9:$X$416</definedName>
    <definedName name="Z_A4F761B4_88B3_4464_91E0_1CCCDBCD1B8B_.wvu.Cols" localSheetId="4" hidden="1">'D1.Occpcy&amp;Rent'!$Y:$Y,'D1.Occpcy&amp;Rent'!$AH:$AK</definedName>
    <definedName name="Z_A4F761B4_88B3_4464_91E0_1CCCDBCD1B8B_.wvu.Cols" localSheetId="5" hidden="1">D2.Demographic!$O:$O,D2.Demographic!$T:$U</definedName>
    <definedName name="Z_A4F761B4_88B3_4464_91E0_1CCCDBCD1B8B_.wvu.PrintArea" localSheetId="10" hidden="1">'Completeness Tracker'!$B$2:$H$25</definedName>
    <definedName name="Z_A4F761B4_88B3_4464_91E0_1CCCDBCD1B8B_.wvu.PrintArea" localSheetId="4" hidden="1">'D1.Occpcy&amp;Rent'!$B$2:$AG$414</definedName>
    <definedName name="Z_A4F761B4_88B3_4464_91E0_1CCCDBCD1B8B_.wvu.PrintArea" localSheetId="5" hidden="1">D2.Demographic!$B$2:$P$414</definedName>
    <definedName name="Z_A4F761B4_88B3_4464_91E0_1CCCDBCD1B8B_.wvu.PrintArea" localSheetId="9" hidden="1">G.Narrative!$E$7:$P$48</definedName>
    <definedName name="Z_A4F761B4_88B3_4464_91E0_1CCCDBCD1B8B_.wvu.PrintArea" localSheetId="0" hidden="1">Instructions!$B$5:$R$72</definedName>
    <definedName name="Z_A4F761B4_88B3_4464_91E0_1CCCDBCD1B8B_.wvu.PrintTitles" localSheetId="4" hidden="1">'D1.Occpcy&amp;Rent'!$2:$14</definedName>
    <definedName name="Z_A4F761B4_88B3_4464_91E0_1CCCDBCD1B8B_.wvu.PrintTitles" localSheetId="5" hidden="1">D2.Demographic!$2:$14</definedName>
    <definedName name="Z_BE27EBD8_ED47_4D05_A191_2893A8781B62_.wvu.Cols" localSheetId="5" hidden="1">D2.Demographic!$A:$B,D2.Demographic!$O:$XFD</definedName>
    <definedName name="Z_BE27EBD8_ED47_4D05_A191_2893A8781B62_.wvu.PrintArea" localSheetId="5" hidden="1">D2.Demographic!$B$2:$P$414</definedName>
    <definedName name="Z_BE27EBD8_ED47_4D05_A191_2893A8781B62_.wvu.PrintTitles" localSheetId="5" hidden="1">D2.Demographic!$2:$14</definedName>
    <definedName name="Z_BE27EBD8_ED47_4D05_A191_2893A8781B62_.wvu.Rows" localSheetId="5" hidden="1">D2.Demographic!$454:$1048576,D2.Demographic!$415:$453</definedName>
  </definedNames>
  <calcPr calcId="152511"/>
  <customWorkbookViews>
    <customWorkbookView name="smadden - Personal View" guid="{A4F761B4-88B3-4464-91E0-1CCCDBCD1B8B}" mergeInterval="0" personalView="1" maximized="1" windowWidth="1148" windowHeight="693" tabRatio="94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3" i="28" l="1"/>
  <c r="C3" i="26"/>
  <c r="T8" i="5" l="1"/>
  <c r="M17" i="27"/>
  <c r="M16" i="27"/>
  <c r="M15" i="27"/>
  <c r="M14" i="27"/>
  <c r="A10" i="18" l="1"/>
  <c r="I33" i="5" l="1"/>
  <c r="G18" i="18" l="1"/>
  <c r="D15" i="26" l="1"/>
  <c r="E57" i="6" l="1"/>
  <c r="C3" i="21"/>
  <c r="K9" i="21"/>
  <c r="D1" i="17"/>
  <c r="K12" i="21"/>
  <c r="K11" i="21"/>
  <c r="K10" i="21"/>
  <c r="F64" i="27" l="1"/>
  <c r="F63" i="27"/>
  <c r="F62" i="27"/>
  <c r="F61" i="27"/>
  <c r="F60" i="27"/>
  <c r="F59" i="27"/>
  <c r="F58" i="27"/>
  <c r="F57" i="27"/>
  <c r="F53" i="27"/>
  <c r="F52" i="27"/>
  <c r="F51" i="27"/>
  <c r="F50" i="27"/>
  <c r="F49" i="27"/>
  <c r="F45" i="27"/>
  <c r="F44" i="27"/>
  <c r="F43" i="27"/>
  <c r="F42" i="27"/>
  <c r="F41" i="27"/>
  <c r="F40" i="27"/>
  <c r="F39" i="27"/>
  <c r="F38" i="27"/>
  <c r="A17" i="27"/>
  <c r="D16" i="26"/>
  <c r="E15" i="26"/>
  <c r="AB14" i="28"/>
  <c r="AB13" i="28"/>
  <c r="AA14" i="28"/>
  <c r="AA13" i="28"/>
  <c r="U414" i="28"/>
  <c r="U413" i="28"/>
  <c r="U412" i="28"/>
  <c r="U411" i="28"/>
  <c r="U410" i="28"/>
  <c r="U409" i="28"/>
  <c r="U408" i="28"/>
  <c r="U407" i="28"/>
  <c r="U406" i="28"/>
  <c r="U405" i="28"/>
  <c r="U404" i="28"/>
  <c r="U403" i="28"/>
  <c r="U402" i="28"/>
  <c r="U401" i="28"/>
  <c r="U400" i="28"/>
  <c r="U399" i="28"/>
  <c r="U398" i="28"/>
  <c r="U397" i="28"/>
  <c r="U396" i="28"/>
  <c r="U395" i="28"/>
  <c r="U394" i="28"/>
  <c r="U393" i="28"/>
  <c r="U392" i="28"/>
  <c r="U391" i="28"/>
  <c r="U390" i="28"/>
  <c r="U389" i="28"/>
  <c r="U388" i="28"/>
  <c r="U387" i="28"/>
  <c r="U386" i="28"/>
  <c r="U385" i="28"/>
  <c r="U384" i="28"/>
  <c r="U383" i="28"/>
  <c r="U382" i="28"/>
  <c r="U381" i="28"/>
  <c r="U380" i="28"/>
  <c r="U379" i="28"/>
  <c r="U378" i="28"/>
  <c r="U377" i="28"/>
  <c r="U376" i="28"/>
  <c r="U375" i="28"/>
  <c r="U374" i="28"/>
  <c r="U373" i="28"/>
  <c r="U372" i="28"/>
  <c r="U371" i="28"/>
  <c r="U370" i="28"/>
  <c r="U369" i="28"/>
  <c r="U368" i="28"/>
  <c r="U367" i="28"/>
  <c r="U366" i="28"/>
  <c r="U365" i="28"/>
  <c r="U364" i="28"/>
  <c r="U363" i="28"/>
  <c r="U362" i="28"/>
  <c r="U361" i="28"/>
  <c r="U360" i="28"/>
  <c r="U359" i="28"/>
  <c r="U358" i="28"/>
  <c r="U357" i="28"/>
  <c r="U356" i="28"/>
  <c r="U355" i="28"/>
  <c r="U354" i="28"/>
  <c r="U353" i="28"/>
  <c r="U352" i="28"/>
  <c r="U351" i="28"/>
  <c r="U350" i="28"/>
  <c r="U349" i="28"/>
  <c r="U348" i="28"/>
  <c r="U347" i="28"/>
  <c r="U346" i="28"/>
  <c r="U345" i="28"/>
  <c r="U344" i="28"/>
  <c r="U343" i="28"/>
  <c r="U342" i="28"/>
  <c r="U341" i="28"/>
  <c r="U340" i="28"/>
  <c r="U339" i="28"/>
  <c r="U338" i="28"/>
  <c r="U337" i="28"/>
  <c r="U336" i="28"/>
  <c r="U335" i="28"/>
  <c r="U334" i="28"/>
  <c r="U333" i="28"/>
  <c r="U332" i="28"/>
  <c r="U331" i="28"/>
  <c r="U330" i="28"/>
  <c r="U329" i="28"/>
  <c r="U328" i="28"/>
  <c r="U327" i="28"/>
  <c r="U326" i="28"/>
  <c r="U325" i="28"/>
  <c r="U324" i="28"/>
  <c r="U323" i="28"/>
  <c r="U322" i="28"/>
  <c r="U321" i="28"/>
  <c r="U320" i="28"/>
  <c r="U319" i="28"/>
  <c r="U318" i="28"/>
  <c r="U317" i="28"/>
  <c r="U316" i="28"/>
  <c r="U315" i="28"/>
  <c r="U314" i="28"/>
  <c r="U313" i="28"/>
  <c r="U312" i="28"/>
  <c r="U311" i="28"/>
  <c r="U310" i="28"/>
  <c r="U309" i="28"/>
  <c r="U308" i="28"/>
  <c r="U307" i="28"/>
  <c r="U306" i="28"/>
  <c r="U305" i="28"/>
  <c r="U304" i="28"/>
  <c r="U303" i="28"/>
  <c r="U302" i="28"/>
  <c r="U301" i="28"/>
  <c r="U300" i="28"/>
  <c r="U299" i="28"/>
  <c r="U298" i="28"/>
  <c r="U297" i="28"/>
  <c r="U296" i="28"/>
  <c r="U295" i="28"/>
  <c r="U294" i="28"/>
  <c r="U293" i="28"/>
  <c r="U292" i="28"/>
  <c r="U291" i="28"/>
  <c r="U290" i="28"/>
  <c r="U289" i="28"/>
  <c r="U288" i="28"/>
  <c r="U287" i="28"/>
  <c r="U286" i="28"/>
  <c r="U285" i="28"/>
  <c r="U284" i="28"/>
  <c r="U283" i="28"/>
  <c r="U282" i="28"/>
  <c r="U281" i="28"/>
  <c r="U280" i="28"/>
  <c r="U279" i="28"/>
  <c r="U278" i="28"/>
  <c r="U277" i="28"/>
  <c r="U276" i="28"/>
  <c r="U275" i="28"/>
  <c r="U274" i="28"/>
  <c r="U273" i="28"/>
  <c r="U272" i="28"/>
  <c r="U271" i="28"/>
  <c r="U270" i="28"/>
  <c r="U269" i="28"/>
  <c r="U268" i="28"/>
  <c r="U267" i="28"/>
  <c r="U266" i="28"/>
  <c r="U265" i="28"/>
  <c r="U264" i="28"/>
  <c r="U263" i="28"/>
  <c r="U262" i="28"/>
  <c r="U261" i="28"/>
  <c r="U260" i="28"/>
  <c r="U259" i="28"/>
  <c r="U258" i="28"/>
  <c r="U257" i="28"/>
  <c r="U256" i="28"/>
  <c r="U255" i="28"/>
  <c r="U254" i="28"/>
  <c r="U253" i="28"/>
  <c r="U252" i="28"/>
  <c r="U251" i="28"/>
  <c r="U250" i="28"/>
  <c r="U249" i="28"/>
  <c r="U248" i="28"/>
  <c r="U247" i="28"/>
  <c r="U246" i="28"/>
  <c r="U245" i="28"/>
  <c r="U244" i="28"/>
  <c r="U243" i="28"/>
  <c r="U242" i="28"/>
  <c r="U241" i="28"/>
  <c r="U240" i="28"/>
  <c r="U239" i="28"/>
  <c r="U238" i="28"/>
  <c r="U237" i="28"/>
  <c r="U236" i="28"/>
  <c r="U235" i="28"/>
  <c r="U234" i="28"/>
  <c r="U233" i="28"/>
  <c r="U232" i="28"/>
  <c r="U231" i="28"/>
  <c r="U230" i="28"/>
  <c r="U229" i="28"/>
  <c r="U228" i="28"/>
  <c r="U227" i="28"/>
  <c r="U226" i="28"/>
  <c r="U225" i="28"/>
  <c r="U224" i="28"/>
  <c r="U223" i="28"/>
  <c r="U222" i="28"/>
  <c r="U221" i="28"/>
  <c r="U220" i="28"/>
  <c r="U219" i="28"/>
  <c r="U218" i="28"/>
  <c r="U217" i="28"/>
  <c r="U216" i="28"/>
  <c r="U215" i="28"/>
  <c r="U214" i="28"/>
  <c r="U213" i="28"/>
  <c r="U212" i="28"/>
  <c r="U211" i="28"/>
  <c r="U210" i="28"/>
  <c r="U209" i="28"/>
  <c r="U208" i="28"/>
  <c r="U207" i="28"/>
  <c r="U206" i="28"/>
  <c r="U205" i="28"/>
  <c r="U204" i="28"/>
  <c r="U203" i="28"/>
  <c r="U202" i="28"/>
  <c r="U201" i="28"/>
  <c r="U200" i="28"/>
  <c r="U199" i="28"/>
  <c r="U198" i="28"/>
  <c r="U197" i="28"/>
  <c r="U196" i="28"/>
  <c r="U195" i="28"/>
  <c r="U194" i="28"/>
  <c r="U193" i="28"/>
  <c r="U192" i="28"/>
  <c r="U191" i="28"/>
  <c r="U190" i="28"/>
  <c r="U189" i="28"/>
  <c r="U188" i="28"/>
  <c r="U187" i="28"/>
  <c r="U186" i="28"/>
  <c r="U185" i="28"/>
  <c r="U184" i="28"/>
  <c r="U183" i="28"/>
  <c r="U182" i="28"/>
  <c r="U181" i="28"/>
  <c r="U180" i="28"/>
  <c r="U179" i="28"/>
  <c r="U178" i="28"/>
  <c r="U177" i="28"/>
  <c r="U176" i="28"/>
  <c r="U175" i="28"/>
  <c r="U174" i="28"/>
  <c r="U173" i="28"/>
  <c r="U172" i="28"/>
  <c r="U171" i="28"/>
  <c r="U170" i="28"/>
  <c r="U169" i="28"/>
  <c r="U168" i="28"/>
  <c r="U167" i="28"/>
  <c r="U166" i="28"/>
  <c r="U165" i="28"/>
  <c r="U164" i="28"/>
  <c r="U163" i="28"/>
  <c r="U162" i="28"/>
  <c r="U161" i="28"/>
  <c r="U160" i="28"/>
  <c r="U159" i="28"/>
  <c r="U158" i="28"/>
  <c r="U157" i="28"/>
  <c r="U156" i="28"/>
  <c r="U155" i="28"/>
  <c r="U154" i="28"/>
  <c r="U153" i="28"/>
  <c r="U152" i="28"/>
  <c r="U151" i="28"/>
  <c r="U150" i="28"/>
  <c r="U149" i="28"/>
  <c r="U148" i="28"/>
  <c r="U147" i="28"/>
  <c r="U146" i="28"/>
  <c r="U145" i="28"/>
  <c r="U144" i="28"/>
  <c r="U143" i="28"/>
  <c r="U142" i="28"/>
  <c r="U141" i="28"/>
  <c r="U140" i="28"/>
  <c r="U139" i="28"/>
  <c r="U138" i="28"/>
  <c r="U137" i="28"/>
  <c r="U136" i="28"/>
  <c r="U135" i="28"/>
  <c r="U134" i="28"/>
  <c r="U133" i="28"/>
  <c r="U132" i="28"/>
  <c r="U131" i="28"/>
  <c r="U130" i="28"/>
  <c r="U129" i="28"/>
  <c r="U128" i="28"/>
  <c r="U127" i="28"/>
  <c r="U126" i="28"/>
  <c r="U125" i="28"/>
  <c r="U124" i="28"/>
  <c r="U123" i="28"/>
  <c r="U122" i="28"/>
  <c r="U121" i="28"/>
  <c r="U120" i="28"/>
  <c r="U119" i="28"/>
  <c r="U118" i="28"/>
  <c r="U117" i="28"/>
  <c r="U116" i="28"/>
  <c r="U115" i="28"/>
  <c r="U114" i="28"/>
  <c r="U113" i="28"/>
  <c r="U112" i="28"/>
  <c r="U111" i="28"/>
  <c r="U110" i="28"/>
  <c r="U109" i="28"/>
  <c r="U108" i="28"/>
  <c r="U107" i="28"/>
  <c r="U106" i="28"/>
  <c r="U105" i="28"/>
  <c r="U104" i="28"/>
  <c r="U103" i="28"/>
  <c r="U102" i="28"/>
  <c r="U101" i="28"/>
  <c r="U100" i="28"/>
  <c r="U99" i="28"/>
  <c r="U98" i="28"/>
  <c r="U97" i="28"/>
  <c r="U96" i="28"/>
  <c r="U95" i="28"/>
  <c r="U94" i="28"/>
  <c r="U93" i="28"/>
  <c r="U92" i="28"/>
  <c r="U91" i="28"/>
  <c r="U90" i="28"/>
  <c r="U89" i="28"/>
  <c r="U88" i="28"/>
  <c r="U87" i="28"/>
  <c r="U86" i="28"/>
  <c r="U85" i="28"/>
  <c r="U84" i="28"/>
  <c r="U83" i="28"/>
  <c r="U82" i="28"/>
  <c r="U81" i="28"/>
  <c r="U80" i="28"/>
  <c r="U79" i="28"/>
  <c r="U78" i="28"/>
  <c r="U77" i="28"/>
  <c r="U76" i="28"/>
  <c r="U75" i="28"/>
  <c r="U74" i="28"/>
  <c r="U73" i="28"/>
  <c r="U72" i="28"/>
  <c r="U71" i="28"/>
  <c r="U70" i="28"/>
  <c r="U69" i="28"/>
  <c r="U68" i="28"/>
  <c r="U67" i="28"/>
  <c r="U66" i="28"/>
  <c r="U65" i="28"/>
  <c r="U64" i="28"/>
  <c r="U63" i="28"/>
  <c r="U62" i="28"/>
  <c r="U61" i="28"/>
  <c r="U60" i="28"/>
  <c r="U59" i="28"/>
  <c r="U58" i="28"/>
  <c r="U57" i="28"/>
  <c r="U56" i="28"/>
  <c r="U55" i="28"/>
  <c r="U54" i="28"/>
  <c r="U53" i="28"/>
  <c r="U52" i="28"/>
  <c r="U51" i="28"/>
  <c r="U50" i="28"/>
  <c r="U49" i="28"/>
  <c r="U48" i="28"/>
  <c r="U47" i="28"/>
  <c r="U46" i="28"/>
  <c r="U45" i="28"/>
  <c r="U44" i="28"/>
  <c r="U43" i="28"/>
  <c r="U42" i="28"/>
  <c r="U41" i="28"/>
  <c r="U40" i="28"/>
  <c r="U39" i="28"/>
  <c r="U38" i="28"/>
  <c r="U37" i="28"/>
  <c r="U36" i="28"/>
  <c r="U35" i="28"/>
  <c r="U34" i="28"/>
  <c r="U33" i="28"/>
  <c r="U32" i="28"/>
  <c r="U31" i="28"/>
  <c r="U30" i="28"/>
  <c r="U29" i="28"/>
  <c r="U28" i="28"/>
  <c r="U27" i="28"/>
  <c r="U26" i="28"/>
  <c r="U25" i="28"/>
  <c r="U24" i="28"/>
  <c r="U23" i="28"/>
  <c r="U22" i="28"/>
  <c r="U21" i="28"/>
  <c r="U20" i="28"/>
  <c r="U19" i="28"/>
  <c r="U18" i="28"/>
  <c r="U17" i="28"/>
  <c r="U16" i="28"/>
  <c r="U15" i="28"/>
  <c r="F46" i="27" l="1"/>
  <c r="G46" i="27" s="1"/>
  <c r="F54" i="27"/>
  <c r="G54" i="27" s="1"/>
  <c r="F65" i="27"/>
  <c r="G65" i="27" s="1"/>
  <c r="G64" i="27" l="1"/>
  <c r="G44" i="27"/>
  <c r="G58" i="27"/>
  <c r="G63" i="27"/>
  <c r="G59" i="27"/>
  <c r="G61" i="27"/>
  <c r="G62" i="27"/>
  <c r="G41" i="27"/>
  <c r="G53" i="27"/>
  <c r="G50" i="27"/>
  <c r="G49" i="27"/>
  <c r="G42" i="27"/>
  <c r="G39" i="27"/>
  <c r="G60" i="27"/>
  <c r="G38" i="27"/>
  <c r="G45" i="27"/>
  <c r="G51" i="27"/>
  <c r="G57" i="27"/>
  <c r="G40" i="27"/>
  <c r="G43" i="27"/>
  <c r="G52" i="27"/>
  <c r="C3" i="18" l="1"/>
  <c r="D3" i="18"/>
  <c r="E3" i="18"/>
  <c r="F3" i="18"/>
  <c r="G3" i="18"/>
  <c r="I3" i="18"/>
  <c r="J3" i="18"/>
  <c r="K3" i="18"/>
  <c r="L3" i="18"/>
  <c r="O3" i="18"/>
  <c r="P3" i="18"/>
  <c r="Q3" i="18"/>
  <c r="R3" i="18"/>
  <c r="U3" i="18"/>
  <c r="V3" i="18"/>
  <c r="W3" i="18"/>
  <c r="X3" i="18"/>
  <c r="AA3" i="18"/>
  <c r="AB3" i="18"/>
  <c r="AC3" i="18"/>
  <c r="AD3" i="18"/>
  <c r="AE3" i="18"/>
  <c r="AF3" i="18"/>
  <c r="AH3" i="18"/>
  <c r="AI3" i="18"/>
  <c r="AJ3" i="18"/>
  <c r="AK3" i="18"/>
  <c r="AL3" i="18"/>
  <c r="AM3" i="18"/>
  <c r="AN3" i="18"/>
  <c r="AP3" i="18"/>
  <c r="Q8" i="27" l="1"/>
  <c r="Q9" i="27"/>
  <c r="Q10" i="27"/>
  <c r="Q11" i="27"/>
  <c r="Q12" i="27"/>
  <c r="Q13" i="27"/>
  <c r="Q7" i="27"/>
  <c r="A414" i="28" l="1"/>
  <c r="A413" i="28"/>
  <c r="A412" i="28"/>
  <c r="A411" i="28"/>
  <c r="A410" i="28"/>
  <c r="A409" i="28"/>
  <c r="A408" i="28"/>
  <c r="A407" i="28"/>
  <c r="A406" i="28"/>
  <c r="A405" i="28"/>
  <c r="A404" i="28"/>
  <c r="A403" i="28"/>
  <c r="A402" i="28"/>
  <c r="A401" i="28"/>
  <c r="A400" i="28"/>
  <c r="A399" i="28"/>
  <c r="A398" i="28"/>
  <c r="A397" i="28"/>
  <c r="A396" i="28"/>
  <c r="A395" i="28"/>
  <c r="A394" i="28"/>
  <c r="A393" i="28"/>
  <c r="A392" i="28"/>
  <c r="A391" i="28"/>
  <c r="A390" i="28"/>
  <c r="A389" i="28"/>
  <c r="A388" i="28"/>
  <c r="A387" i="28"/>
  <c r="A386" i="28"/>
  <c r="A385" i="28"/>
  <c r="A384" i="28"/>
  <c r="A383" i="28"/>
  <c r="A382" i="28"/>
  <c r="A381" i="28"/>
  <c r="A380" i="28"/>
  <c r="A379" i="28"/>
  <c r="A378" i="28"/>
  <c r="A377" i="28"/>
  <c r="A376" i="28"/>
  <c r="A375" i="28"/>
  <c r="A374" i="28"/>
  <c r="A373" i="28"/>
  <c r="A372" i="28"/>
  <c r="A371" i="28"/>
  <c r="A370" i="28"/>
  <c r="A369" i="28"/>
  <c r="A368" i="28"/>
  <c r="A367" i="28"/>
  <c r="A366" i="28"/>
  <c r="A365" i="28"/>
  <c r="A364" i="28"/>
  <c r="A363" i="28"/>
  <c r="A362" i="28"/>
  <c r="A361" i="28"/>
  <c r="A360" i="28"/>
  <c r="A359" i="28"/>
  <c r="A358" i="28"/>
  <c r="A357" i="28"/>
  <c r="A356" i="28"/>
  <c r="A355" i="28"/>
  <c r="A354" i="28"/>
  <c r="A353" i="28"/>
  <c r="A352" i="28"/>
  <c r="A351" i="28"/>
  <c r="A350" i="28"/>
  <c r="A349" i="28"/>
  <c r="A348" i="28"/>
  <c r="A347" i="28"/>
  <c r="A346" i="28"/>
  <c r="A345" i="28"/>
  <c r="A344" i="28"/>
  <c r="A343" i="28"/>
  <c r="A342" i="28"/>
  <c r="A341" i="28"/>
  <c r="A340" i="28"/>
  <c r="A339" i="28"/>
  <c r="A338" i="28"/>
  <c r="A337" i="28"/>
  <c r="A336" i="28"/>
  <c r="A335" i="28"/>
  <c r="A334" i="28"/>
  <c r="A333" i="28"/>
  <c r="A332" i="28"/>
  <c r="A331" i="28"/>
  <c r="A330" i="28"/>
  <c r="A329" i="28"/>
  <c r="A328" i="28"/>
  <c r="A327" i="28"/>
  <c r="A326" i="28"/>
  <c r="A325" i="28"/>
  <c r="A324" i="28"/>
  <c r="A323" i="28"/>
  <c r="A322" i="28"/>
  <c r="A321" i="28"/>
  <c r="A320" i="28"/>
  <c r="A319" i="28"/>
  <c r="A318" i="28"/>
  <c r="A317" i="28"/>
  <c r="A316" i="28"/>
  <c r="A315" i="28"/>
  <c r="A314" i="28"/>
  <c r="A313" i="28"/>
  <c r="A312" i="28"/>
  <c r="A311" i="28"/>
  <c r="A310" i="28"/>
  <c r="A309" i="28"/>
  <c r="A308" i="28"/>
  <c r="A307" i="28"/>
  <c r="A306" i="28"/>
  <c r="A305" i="28"/>
  <c r="A304" i="28"/>
  <c r="A303" i="28"/>
  <c r="A302" i="28"/>
  <c r="A301" i="28"/>
  <c r="A300" i="28"/>
  <c r="A299" i="28"/>
  <c r="A298" i="28"/>
  <c r="A297" i="28"/>
  <c r="A296" i="28"/>
  <c r="A295" i="28"/>
  <c r="A294" i="28"/>
  <c r="A293" i="28"/>
  <c r="A292" i="28"/>
  <c r="A291" i="28"/>
  <c r="A290" i="28"/>
  <c r="A289" i="28"/>
  <c r="A288" i="28"/>
  <c r="A287" i="28"/>
  <c r="A286" i="28"/>
  <c r="A285" i="28"/>
  <c r="A284" i="28"/>
  <c r="A283" i="28"/>
  <c r="A282" i="28"/>
  <c r="A281" i="28"/>
  <c r="A280" i="28"/>
  <c r="A279" i="28"/>
  <c r="A278" i="28"/>
  <c r="A277" i="28"/>
  <c r="A276" i="28"/>
  <c r="A275" i="28"/>
  <c r="A274" i="28"/>
  <c r="A273" i="28"/>
  <c r="A272" i="28"/>
  <c r="A271" i="28"/>
  <c r="A270" i="28"/>
  <c r="A269" i="28"/>
  <c r="A268" i="28"/>
  <c r="A267" i="28"/>
  <c r="A266" i="28"/>
  <c r="A265" i="28"/>
  <c r="A264" i="28"/>
  <c r="A263" i="28"/>
  <c r="A262" i="28"/>
  <c r="A261" i="28"/>
  <c r="A260" i="28"/>
  <c r="A259" i="28"/>
  <c r="A258" i="28"/>
  <c r="A257" i="28"/>
  <c r="A256" i="28"/>
  <c r="A255" i="28"/>
  <c r="A254" i="28"/>
  <c r="A253" i="28"/>
  <c r="A252" i="28"/>
  <c r="A251" i="28"/>
  <c r="A250" i="28"/>
  <c r="A249" i="28"/>
  <c r="A248" i="28"/>
  <c r="A247" i="28"/>
  <c r="A246" i="28"/>
  <c r="A245" i="28"/>
  <c r="A244" i="28"/>
  <c r="A243" i="28"/>
  <c r="A242" i="28"/>
  <c r="A241" i="28"/>
  <c r="A240" i="28"/>
  <c r="A239" i="28"/>
  <c r="A238" i="28"/>
  <c r="A237" i="28"/>
  <c r="A236" i="28"/>
  <c r="A235" i="28"/>
  <c r="A234" i="28"/>
  <c r="A233" i="28"/>
  <c r="A232" i="28"/>
  <c r="A231" i="28"/>
  <c r="A230" i="28"/>
  <c r="A229" i="28"/>
  <c r="A228" i="28"/>
  <c r="A227" i="28"/>
  <c r="A226" i="28"/>
  <c r="A225" i="28"/>
  <c r="A224" i="28"/>
  <c r="A223" i="28"/>
  <c r="A222" i="28"/>
  <c r="A221" i="28"/>
  <c r="A220" i="28"/>
  <c r="A219" i="28"/>
  <c r="A218" i="28"/>
  <c r="A217" i="28"/>
  <c r="A216" i="28"/>
  <c r="A215" i="28"/>
  <c r="A214" i="28"/>
  <c r="A213" i="28"/>
  <c r="A212" i="28"/>
  <c r="A211" i="28"/>
  <c r="A210" i="28"/>
  <c r="A209" i="28"/>
  <c r="A208" i="28"/>
  <c r="A207" i="28"/>
  <c r="A206" i="28"/>
  <c r="A205" i="28"/>
  <c r="A204" i="28"/>
  <c r="A203" i="28"/>
  <c r="A202" i="28"/>
  <c r="A201" i="28"/>
  <c r="A200" i="28"/>
  <c r="A199" i="28"/>
  <c r="A198" i="28"/>
  <c r="A197" i="28"/>
  <c r="A196" i="28"/>
  <c r="A195" i="28"/>
  <c r="A194" i="28"/>
  <c r="A193" i="28"/>
  <c r="A192" i="28"/>
  <c r="A191" i="28"/>
  <c r="A190" i="28"/>
  <c r="A189" i="28"/>
  <c r="A188" i="28"/>
  <c r="A187" i="28"/>
  <c r="A186" i="28"/>
  <c r="A185" i="28"/>
  <c r="A184" i="28"/>
  <c r="A183" i="28"/>
  <c r="A182" i="28"/>
  <c r="A181" i="28"/>
  <c r="A180" i="28"/>
  <c r="A179" i="28"/>
  <c r="A178" i="28"/>
  <c r="A177" i="28"/>
  <c r="A176" i="28"/>
  <c r="A175" i="28"/>
  <c r="A174" i="28"/>
  <c r="A173" i="28"/>
  <c r="A172" i="28"/>
  <c r="A171" i="28"/>
  <c r="A170" i="28"/>
  <c r="A169" i="28"/>
  <c r="A168" i="28"/>
  <c r="A167" i="28"/>
  <c r="A166" i="28"/>
  <c r="A165" i="28"/>
  <c r="A164" i="28"/>
  <c r="A163" i="28"/>
  <c r="A162" i="28"/>
  <c r="A161" i="28"/>
  <c r="A160" i="28"/>
  <c r="A159" i="28"/>
  <c r="A158" i="28"/>
  <c r="A157" i="28"/>
  <c r="A156" i="28"/>
  <c r="A155" i="28"/>
  <c r="A154" i="28"/>
  <c r="A153" i="28"/>
  <c r="A152" i="28"/>
  <c r="A151" i="28"/>
  <c r="A150" i="28"/>
  <c r="A149" i="28"/>
  <c r="A148" i="28"/>
  <c r="A147" i="28"/>
  <c r="A146" i="28"/>
  <c r="A145" i="28"/>
  <c r="A144" i="28"/>
  <c r="A143" i="28"/>
  <c r="A142" i="28"/>
  <c r="A141" i="28"/>
  <c r="A140" i="28"/>
  <c r="A139" i="28"/>
  <c r="A138" i="28"/>
  <c r="A137" i="28"/>
  <c r="A136" i="28"/>
  <c r="A135" i="28"/>
  <c r="A134" i="28"/>
  <c r="A133" i="28"/>
  <c r="A132" i="28"/>
  <c r="A131" i="28"/>
  <c r="A130" i="28"/>
  <c r="A129" i="28"/>
  <c r="A128" i="28"/>
  <c r="A127" i="28"/>
  <c r="A126" i="28"/>
  <c r="A125" i="28"/>
  <c r="A124" i="28"/>
  <c r="A123" i="28"/>
  <c r="A122" i="28"/>
  <c r="A121" i="28"/>
  <c r="A120" i="28"/>
  <c r="A119" i="28"/>
  <c r="A118" i="28"/>
  <c r="A117" i="28"/>
  <c r="A116" i="28"/>
  <c r="A115" i="28"/>
  <c r="A114" i="28"/>
  <c r="A113" i="28"/>
  <c r="A112" i="28"/>
  <c r="A111" i="28"/>
  <c r="A110" i="28"/>
  <c r="A109" i="28"/>
  <c r="A108" i="28"/>
  <c r="A107" i="28"/>
  <c r="A106" i="28"/>
  <c r="A105" i="28"/>
  <c r="A104" i="28"/>
  <c r="A103" i="28"/>
  <c r="A102" i="28"/>
  <c r="A101" i="28"/>
  <c r="A100" i="28"/>
  <c r="A99" i="28"/>
  <c r="A98" i="28"/>
  <c r="A97" i="28"/>
  <c r="A96" i="28"/>
  <c r="A95" i="28"/>
  <c r="A94" i="28"/>
  <c r="A93" i="28"/>
  <c r="A92" i="28"/>
  <c r="A91" i="28"/>
  <c r="A90" i="28"/>
  <c r="A89" i="28"/>
  <c r="A88" i="28"/>
  <c r="A87" i="28"/>
  <c r="A86" i="28"/>
  <c r="A85" i="28"/>
  <c r="A84" i="28"/>
  <c r="A83" i="28"/>
  <c r="A82" i="28"/>
  <c r="A81" i="28"/>
  <c r="A80" i="28"/>
  <c r="A79" i="28"/>
  <c r="A78" i="28"/>
  <c r="A77" i="28"/>
  <c r="A76" i="28"/>
  <c r="A75" i="28"/>
  <c r="A74" i="28"/>
  <c r="A73" i="28"/>
  <c r="A72" i="28"/>
  <c r="A71" i="28"/>
  <c r="A70" i="28"/>
  <c r="A69" i="28"/>
  <c r="A68" i="28"/>
  <c r="A67" i="28"/>
  <c r="A66" i="28"/>
  <c r="A65"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M13" i="27" l="1"/>
  <c r="P8" i="27"/>
  <c r="P9" i="27" s="1"/>
  <c r="P10" i="27" s="1"/>
  <c r="P11" i="27" s="1"/>
  <c r="P12" i="27" s="1"/>
  <c r="P13" i="27" s="1"/>
  <c r="M11" i="27"/>
  <c r="M12" i="27"/>
  <c r="M10" i="27"/>
  <c r="M9" i="27"/>
  <c r="M8" i="27"/>
  <c r="CJ10" i="18" l="1"/>
  <c r="CK10" i="18"/>
  <c r="EL10" i="18"/>
  <c r="EK10" i="18"/>
  <c r="EJ10" i="18"/>
  <c r="EI10" i="18"/>
  <c r="EH10" i="18"/>
  <c r="EG10" i="18"/>
  <c r="EF10" i="18"/>
  <c r="EE10" i="18"/>
  <c r="ED10" i="18"/>
  <c r="EC10" i="18"/>
  <c r="EB10" i="18"/>
  <c r="EA10" i="18"/>
  <c r="DZ10" i="18"/>
  <c r="DY10" i="18"/>
  <c r="DX10" i="18"/>
  <c r="DW10" i="18"/>
  <c r="DV10" i="18"/>
  <c r="DU10" i="18"/>
  <c r="DT10" i="18"/>
  <c r="DS10" i="18"/>
  <c r="DR10" i="18"/>
  <c r="DQ10" i="18"/>
  <c r="DP10" i="18"/>
  <c r="DO10" i="18"/>
  <c r="DN10" i="18"/>
  <c r="DM10" i="18"/>
  <c r="DL10" i="18"/>
  <c r="DK10" i="18"/>
  <c r="DJ10" i="18"/>
  <c r="DI10" i="18"/>
  <c r="DG10" i="18"/>
  <c r="DF10" i="18"/>
  <c r="DE10" i="18"/>
  <c r="DD10" i="18"/>
  <c r="DC10" i="18"/>
  <c r="DB10" i="18"/>
  <c r="DA10" i="18"/>
  <c r="CZ10" i="18"/>
  <c r="CY10" i="18"/>
  <c r="CX10" i="18"/>
  <c r="CW10" i="18"/>
  <c r="CV10" i="18"/>
  <c r="CU10" i="18"/>
  <c r="CT10" i="18"/>
  <c r="CS10" i="18"/>
  <c r="CR10" i="18"/>
  <c r="CQ10" i="18"/>
  <c r="CP10" i="18"/>
  <c r="CN10" i="18"/>
  <c r="CM10" i="18"/>
  <c r="CL10" i="18"/>
  <c r="BZ10" i="18" l="1"/>
  <c r="CA10" i="18"/>
  <c r="CB10" i="18"/>
  <c r="CC10" i="18"/>
  <c r="CD10" i="18"/>
  <c r="CE10" i="18"/>
  <c r="CF10" i="18"/>
  <c r="CG10" i="18"/>
  <c r="CH10" i="18"/>
  <c r="CI10" i="18"/>
  <c r="BP10" i="18"/>
  <c r="BQ10" i="18"/>
  <c r="BR10" i="18"/>
  <c r="BS10" i="18"/>
  <c r="BT10" i="18"/>
  <c r="BU10" i="18"/>
  <c r="BV10" i="18"/>
  <c r="BW10" i="18"/>
  <c r="BX10" i="18"/>
  <c r="BY10" i="18"/>
  <c r="AP10" i="18"/>
  <c r="AO10" i="18"/>
  <c r="AN10" i="18"/>
  <c r="K16" i="16" l="1"/>
  <c r="K15" i="16"/>
  <c r="K14" i="16"/>
  <c r="K13" i="16"/>
  <c r="K12" i="16"/>
  <c r="K11" i="16"/>
  <c r="K10" i="16"/>
  <c r="K9" i="16"/>
  <c r="K8" i="16"/>
  <c r="R70" i="18"/>
  <c r="R69" i="18"/>
  <c r="R68" i="18"/>
  <c r="R67" i="18"/>
  <c r="R66" i="18"/>
  <c r="R65" i="18"/>
  <c r="R64" i="18"/>
  <c r="R63" i="18"/>
  <c r="R62" i="18"/>
  <c r="R61" i="18"/>
  <c r="R60" i="18"/>
  <c r="N414" i="28" l="1"/>
  <c r="N413" i="28"/>
  <c r="N412" i="28"/>
  <c r="N411" i="28"/>
  <c r="N410" i="28"/>
  <c r="N409" i="28"/>
  <c r="N408" i="28"/>
  <c r="N407" i="28"/>
  <c r="N406" i="28"/>
  <c r="N405" i="28"/>
  <c r="N404" i="28"/>
  <c r="N403" i="28"/>
  <c r="N402" i="28"/>
  <c r="N401" i="28"/>
  <c r="N400" i="28"/>
  <c r="N399" i="28"/>
  <c r="N398" i="28"/>
  <c r="N397" i="28"/>
  <c r="N396" i="28"/>
  <c r="N395" i="28"/>
  <c r="N394" i="28"/>
  <c r="N393" i="28"/>
  <c r="N392" i="28"/>
  <c r="N391" i="28"/>
  <c r="N390" i="28"/>
  <c r="N389" i="28"/>
  <c r="N388" i="28"/>
  <c r="N387" i="28"/>
  <c r="N386" i="28"/>
  <c r="N385" i="28"/>
  <c r="N384" i="28"/>
  <c r="N383" i="28"/>
  <c r="N382" i="28"/>
  <c r="N381" i="28"/>
  <c r="N380" i="28"/>
  <c r="N379" i="28"/>
  <c r="N378" i="28"/>
  <c r="N377" i="28"/>
  <c r="N376" i="28"/>
  <c r="N375" i="28"/>
  <c r="N374" i="28"/>
  <c r="N373" i="28"/>
  <c r="N372" i="28"/>
  <c r="N371" i="28"/>
  <c r="N370" i="28"/>
  <c r="N369" i="28"/>
  <c r="N368" i="28"/>
  <c r="N367" i="28"/>
  <c r="N366" i="28"/>
  <c r="N365" i="28"/>
  <c r="N364" i="28"/>
  <c r="N363" i="28"/>
  <c r="N362" i="28"/>
  <c r="N361" i="28"/>
  <c r="N360" i="28"/>
  <c r="N359" i="28"/>
  <c r="N358" i="28"/>
  <c r="N357" i="28"/>
  <c r="N356" i="28"/>
  <c r="N355" i="28"/>
  <c r="N354" i="28"/>
  <c r="N353" i="28"/>
  <c r="N352" i="28"/>
  <c r="N351" i="28"/>
  <c r="N350" i="28"/>
  <c r="N349" i="28"/>
  <c r="N348" i="28"/>
  <c r="N347" i="28"/>
  <c r="N346" i="28"/>
  <c r="N345" i="28"/>
  <c r="N344" i="28"/>
  <c r="N343" i="28"/>
  <c r="N342" i="28"/>
  <c r="N341" i="28"/>
  <c r="N340" i="28"/>
  <c r="N339" i="28"/>
  <c r="N338" i="28"/>
  <c r="N337" i="28"/>
  <c r="N336" i="28"/>
  <c r="N335" i="28"/>
  <c r="N334" i="28"/>
  <c r="N333" i="28"/>
  <c r="N332" i="28"/>
  <c r="N331" i="28"/>
  <c r="N330" i="28"/>
  <c r="N329" i="28"/>
  <c r="N328" i="28"/>
  <c r="N327" i="28"/>
  <c r="N326" i="28"/>
  <c r="N325" i="28"/>
  <c r="N324" i="28"/>
  <c r="N323" i="28"/>
  <c r="N322" i="28"/>
  <c r="N321" i="28"/>
  <c r="N320" i="28"/>
  <c r="N319" i="28"/>
  <c r="N318" i="28"/>
  <c r="N317" i="28"/>
  <c r="N316" i="28"/>
  <c r="N315" i="28"/>
  <c r="N314" i="28"/>
  <c r="N313" i="28"/>
  <c r="N312" i="28"/>
  <c r="N311" i="28"/>
  <c r="N310" i="28"/>
  <c r="N309" i="28"/>
  <c r="N308" i="28"/>
  <c r="N307" i="28"/>
  <c r="N306" i="28"/>
  <c r="N305" i="28"/>
  <c r="N304" i="28"/>
  <c r="N303" i="28"/>
  <c r="N302" i="28"/>
  <c r="N301" i="28"/>
  <c r="N300" i="28"/>
  <c r="N299" i="28"/>
  <c r="N298" i="28"/>
  <c r="N297" i="28"/>
  <c r="N296" i="28"/>
  <c r="N295" i="28"/>
  <c r="N294" i="28"/>
  <c r="N293" i="28"/>
  <c r="N292" i="28"/>
  <c r="N291" i="28"/>
  <c r="N290" i="28"/>
  <c r="N289" i="28"/>
  <c r="N288" i="28"/>
  <c r="N287" i="28"/>
  <c r="N286" i="28"/>
  <c r="N285" i="28"/>
  <c r="N284" i="28"/>
  <c r="N283" i="28"/>
  <c r="N282" i="28"/>
  <c r="N281" i="28"/>
  <c r="N280" i="28"/>
  <c r="N279" i="28"/>
  <c r="N278" i="28"/>
  <c r="N277" i="28"/>
  <c r="N276" i="28"/>
  <c r="N275" i="28"/>
  <c r="N274" i="28"/>
  <c r="N273" i="28"/>
  <c r="N272" i="28"/>
  <c r="N271" i="28"/>
  <c r="N270" i="28"/>
  <c r="N269" i="28"/>
  <c r="N268" i="28"/>
  <c r="N267" i="28"/>
  <c r="N266" i="28"/>
  <c r="N265" i="28"/>
  <c r="N264" i="28"/>
  <c r="N263" i="28"/>
  <c r="N262" i="28"/>
  <c r="N261" i="28"/>
  <c r="N260" i="28"/>
  <c r="N259" i="28"/>
  <c r="N258" i="28"/>
  <c r="N257" i="28"/>
  <c r="N256" i="28"/>
  <c r="N255" i="28"/>
  <c r="N254" i="28"/>
  <c r="N253" i="28"/>
  <c r="N252" i="28"/>
  <c r="N251" i="28"/>
  <c r="N250" i="28"/>
  <c r="N249" i="28"/>
  <c r="N248" i="28"/>
  <c r="N247" i="28"/>
  <c r="N246" i="28"/>
  <c r="N245" i="28"/>
  <c r="N244" i="28"/>
  <c r="N243" i="28"/>
  <c r="N242" i="28"/>
  <c r="N241" i="28"/>
  <c r="N240" i="28"/>
  <c r="N239" i="28"/>
  <c r="N238" i="28"/>
  <c r="N237" i="28"/>
  <c r="N236" i="28"/>
  <c r="N235" i="28"/>
  <c r="N234" i="28"/>
  <c r="N233" i="28"/>
  <c r="N232" i="28"/>
  <c r="N231" i="28"/>
  <c r="N230" i="28"/>
  <c r="N229" i="28"/>
  <c r="N228" i="28"/>
  <c r="N227" i="28"/>
  <c r="N226" i="28"/>
  <c r="N225" i="28"/>
  <c r="N224" i="28"/>
  <c r="N223" i="28"/>
  <c r="N222" i="28"/>
  <c r="N221" i="28"/>
  <c r="N220" i="28"/>
  <c r="N219" i="28"/>
  <c r="N218" i="28"/>
  <c r="N217" i="28"/>
  <c r="N216" i="28"/>
  <c r="N215" i="28"/>
  <c r="N214" i="28"/>
  <c r="N213" i="28"/>
  <c r="N212" i="28"/>
  <c r="N211" i="28"/>
  <c r="N210" i="28"/>
  <c r="N209" i="28"/>
  <c r="N208" i="28"/>
  <c r="N207" i="28"/>
  <c r="N206" i="28"/>
  <c r="N205" i="28"/>
  <c r="N204" i="28"/>
  <c r="N203" i="28"/>
  <c r="N202" i="28"/>
  <c r="N201" i="28"/>
  <c r="N200" i="28"/>
  <c r="N199" i="28"/>
  <c r="N198" i="28"/>
  <c r="N197" i="28"/>
  <c r="N196" i="28"/>
  <c r="N195" i="28"/>
  <c r="N194" i="28"/>
  <c r="N193" i="28"/>
  <c r="N192" i="28"/>
  <c r="N191" i="28"/>
  <c r="N190" i="28"/>
  <c r="N189" i="28"/>
  <c r="N188" i="28"/>
  <c r="N187" i="28"/>
  <c r="N186" i="28"/>
  <c r="N185" i="28"/>
  <c r="N184" i="28"/>
  <c r="N183" i="28"/>
  <c r="N182" i="28"/>
  <c r="N181" i="28"/>
  <c r="N180" i="28"/>
  <c r="N179" i="28"/>
  <c r="N178" i="28"/>
  <c r="N177" i="28"/>
  <c r="N176" i="28"/>
  <c r="N175" i="28"/>
  <c r="N174" i="28"/>
  <c r="N173" i="28"/>
  <c r="N172" i="28"/>
  <c r="N171" i="28"/>
  <c r="N170" i="28"/>
  <c r="N169" i="28"/>
  <c r="N168" i="28"/>
  <c r="N167" i="28"/>
  <c r="N166" i="28"/>
  <c r="N165" i="28"/>
  <c r="N164" i="28"/>
  <c r="N163" i="28"/>
  <c r="N162" i="28"/>
  <c r="N161" i="28"/>
  <c r="N160" i="28"/>
  <c r="N159" i="28"/>
  <c r="N158" i="28"/>
  <c r="N157" i="28"/>
  <c r="N156" i="28"/>
  <c r="N155" i="28"/>
  <c r="N154" i="28"/>
  <c r="N153" i="28"/>
  <c r="N152" i="28"/>
  <c r="N151" i="28"/>
  <c r="N150" i="28"/>
  <c r="N149" i="28"/>
  <c r="N148" i="28"/>
  <c r="N147" i="28"/>
  <c r="N146" i="28"/>
  <c r="N145" i="28"/>
  <c r="N144" i="28"/>
  <c r="N143" i="28"/>
  <c r="N142" i="28"/>
  <c r="N141" i="28"/>
  <c r="N140" i="28"/>
  <c r="N139" i="28"/>
  <c r="N138" i="28"/>
  <c r="N137" i="28"/>
  <c r="N136" i="28"/>
  <c r="N135" i="28"/>
  <c r="N134" i="28"/>
  <c r="N133" i="28"/>
  <c r="N132" i="28"/>
  <c r="N131" i="28"/>
  <c r="N130" i="28"/>
  <c r="N129" i="28"/>
  <c r="N128" i="28"/>
  <c r="N127" i="28"/>
  <c r="N126" i="28"/>
  <c r="N125" i="28"/>
  <c r="N124" i="28"/>
  <c r="N123" i="28"/>
  <c r="N122" i="28"/>
  <c r="N121" i="28"/>
  <c r="N120" i="28"/>
  <c r="N119" i="28"/>
  <c r="N118" i="28"/>
  <c r="N117" i="28"/>
  <c r="N116" i="28"/>
  <c r="N115" i="28"/>
  <c r="N114" i="28"/>
  <c r="N113" i="28"/>
  <c r="N112" i="28"/>
  <c r="N111" i="28"/>
  <c r="N110" i="28"/>
  <c r="N109" i="28"/>
  <c r="N108" i="28"/>
  <c r="N107" i="28"/>
  <c r="N106" i="28"/>
  <c r="N105" i="28"/>
  <c r="N104" i="28"/>
  <c r="N103" i="28"/>
  <c r="N102" i="28"/>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K416" i="28" l="1"/>
  <c r="O416" i="28"/>
  <c r="P70" i="18" l="1"/>
  <c r="K18" i="16" s="1"/>
  <c r="P69" i="18"/>
  <c r="K17" i="16" s="1"/>
  <c r="O61" i="18" l="1"/>
  <c r="O67" i="18"/>
  <c r="O63" i="18"/>
  <c r="O62" i="18"/>
  <c r="O64" i="18"/>
  <c r="O60" i="18"/>
  <c r="O69" i="18"/>
  <c r="O65" i="18"/>
  <c r="O68" i="18"/>
  <c r="O70" i="18"/>
  <c r="O66" i="18"/>
  <c r="A8" i="16" l="1"/>
  <c r="A9" i="16"/>
  <c r="A18" i="16"/>
  <c r="A14" i="16"/>
  <c r="A10" i="16"/>
  <c r="A17" i="16"/>
  <c r="A15" i="16"/>
  <c r="A11" i="16"/>
  <c r="A13" i="16"/>
  <c r="A16" i="16"/>
  <c r="A12" i="16"/>
  <c r="H8" i="16" l="1"/>
  <c r="H16" i="16" s="1"/>
  <c r="A3" i="18"/>
  <c r="H14" i="16" l="1"/>
  <c r="H13" i="16"/>
  <c r="H11" i="16"/>
  <c r="H17" i="16"/>
  <c r="H9" i="16"/>
  <c r="H15" i="16"/>
  <c r="H18" i="16"/>
  <c r="H12" i="16"/>
  <c r="H10" i="16"/>
  <c r="L39" i="27"/>
  <c r="L37" i="27"/>
  <c r="L35" i="27"/>
  <c r="L33" i="27"/>
  <c r="L31" i="27"/>
  <c r="L29" i="27"/>
  <c r="L27" i="27"/>
  <c r="L25" i="27"/>
  <c r="L23" i="27"/>
  <c r="I39" i="27"/>
  <c r="I37" i="27"/>
  <c r="I35" i="27"/>
  <c r="I33" i="27"/>
  <c r="I31" i="27"/>
  <c r="I29" i="27"/>
  <c r="I27" i="27"/>
  <c r="I25" i="27"/>
  <c r="I23" i="27"/>
  <c r="L21" i="27"/>
  <c r="I21" i="27"/>
  <c r="F16" i="18"/>
  <c r="F17" i="18" s="1"/>
  <c r="R15" i="26"/>
  <c r="R16"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R114" i="26"/>
  <c r="R115" i="26"/>
  <c r="R116" i="26"/>
  <c r="R117" i="26"/>
  <c r="R118" i="26"/>
  <c r="R119" i="26"/>
  <c r="R120" i="26"/>
  <c r="R121" i="26"/>
  <c r="R122" i="26"/>
  <c r="R123" i="26"/>
  <c r="R124" i="26"/>
  <c r="R125" i="26"/>
  <c r="R126" i="26"/>
  <c r="R127" i="26"/>
  <c r="R128" i="26"/>
  <c r="R129" i="26"/>
  <c r="R130" i="26"/>
  <c r="R131" i="26"/>
  <c r="R132" i="26"/>
  <c r="R133" i="26"/>
  <c r="R134" i="26"/>
  <c r="R135" i="26"/>
  <c r="R136" i="26"/>
  <c r="R137" i="26"/>
  <c r="R138" i="26"/>
  <c r="R139" i="26"/>
  <c r="R140" i="26"/>
  <c r="R141" i="26"/>
  <c r="R142" i="26"/>
  <c r="R143" i="26"/>
  <c r="R144" i="26"/>
  <c r="R145" i="26"/>
  <c r="R146" i="26"/>
  <c r="R147" i="26"/>
  <c r="R148" i="26"/>
  <c r="R149" i="26"/>
  <c r="R150" i="26"/>
  <c r="R151" i="26"/>
  <c r="R152" i="26"/>
  <c r="R153" i="26"/>
  <c r="R154" i="26"/>
  <c r="R155" i="26"/>
  <c r="R156" i="26"/>
  <c r="R157" i="26"/>
  <c r="R158" i="26"/>
  <c r="R159" i="26"/>
  <c r="R160" i="26"/>
  <c r="R161" i="26"/>
  <c r="R162" i="26"/>
  <c r="R163" i="26"/>
  <c r="R164" i="26"/>
  <c r="R165" i="26"/>
  <c r="R166" i="26"/>
  <c r="R167" i="26"/>
  <c r="R168" i="26"/>
  <c r="R169" i="26"/>
  <c r="R170" i="26"/>
  <c r="R171" i="26"/>
  <c r="R172" i="26"/>
  <c r="R173" i="26"/>
  <c r="R174" i="26"/>
  <c r="R175" i="26"/>
  <c r="R176" i="26"/>
  <c r="R177" i="26"/>
  <c r="R178" i="26"/>
  <c r="R179" i="26"/>
  <c r="R180" i="26"/>
  <c r="R181" i="26"/>
  <c r="R182" i="26"/>
  <c r="R183" i="26"/>
  <c r="R184" i="26"/>
  <c r="R185" i="26"/>
  <c r="R186" i="26"/>
  <c r="R187" i="26"/>
  <c r="R188" i="26"/>
  <c r="R189" i="26"/>
  <c r="R190" i="26"/>
  <c r="R191" i="26"/>
  <c r="R192" i="26"/>
  <c r="R193" i="26"/>
  <c r="R194" i="26"/>
  <c r="R195" i="26"/>
  <c r="R196" i="26"/>
  <c r="R197" i="26"/>
  <c r="R198" i="26"/>
  <c r="R199" i="26"/>
  <c r="R200" i="26"/>
  <c r="R201" i="26"/>
  <c r="R202" i="26"/>
  <c r="R203" i="26"/>
  <c r="R204" i="26"/>
  <c r="R205" i="26"/>
  <c r="R206" i="26"/>
  <c r="R207" i="26"/>
  <c r="R208" i="26"/>
  <c r="R209" i="26"/>
  <c r="R210" i="26"/>
  <c r="R211" i="26"/>
  <c r="R212" i="26"/>
  <c r="R213" i="26"/>
  <c r="R214" i="26"/>
  <c r="R215" i="26"/>
  <c r="R216" i="26"/>
  <c r="R217" i="26"/>
  <c r="R218" i="26"/>
  <c r="R219" i="26"/>
  <c r="R220" i="26"/>
  <c r="R221" i="26"/>
  <c r="R222" i="26"/>
  <c r="R223" i="26"/>
  <c r="R224" i="26"/>
  <c r="R225" i="26"/>
  <c r="R226" i="26"/>
  <c r="R227" i="26"/>
  <c r="R228" i="26"/>
  <c r="R229" i="26"/>
  <c r="R230" i="26"/>
  <c r="R231" i="26"/>
  <c r="R232" i="26"/>
  <c r="R233" i="26"/>
  <c r="R234" i="26"/>
  <c r="R235" i="26"/>
  <c r="R236" i="26"/>
  <c r="R237" i="26"/>
  <c r="R238" i="26"/>
  <c r="R239" i="26"/>
  <c r="R240" i="26"/>
  <c r="R241" i="26"/>
  <c r="R242" i="26"/>
  <c r="R243" i="26"/>
  <c r="R244" i="26"/>
  <c r="R245" i="26"/>
  <c r="R246" i="26"/>
  <c r="R247" i="26"/>
  <c r="R248" i="26"/>
  <c r="R249" i="26"/>
  <c r="R250" i="26"/>
  <c r="R251" i="26"/>
  <c r="R252" i="26"/>
  <c r="R253" i="26"/>
  <c r="R254" i="26"/>
  <c r="R255" i="26"/>
  <c r="R256" i="26"/>
  <c r="R257" i="26"/>
  <c r="R258" i="26"/>
  <c r="R259" i="26"/>
  <c r="R260" i="26"/>
  <c r="R261" i="26"/>
  <c r="R262" i="26"/>
  <c r="R263" i="26"/>
  <c r="R264" i="26"/>
  <c r="R265" i="26"/>
  <c r="R266" i="26"/>
  <c r="R267" i="26"/>
  <c r="R268" i="26"/>
  <c r="R269" i="26"/>
  <c r="R270" i="26"/>
  <c r="R271" i="26"/>
  <c r="R272" i="26"/>
  <c r="R273" i="26"/>
  <c r="R274" i="26"/>
  <c r="R275" i="26"/>
  <c r="R276" i="26"/>
  <c r="R277" i="26"/>
  <c r="R278" i="26"/>
  <c r="R279" i="26"/>
  <c r="R280" i="26"/>
  <c r="R281" i="26"/>
  <c r="R282" i="26"/>
  <c r="R283" i="26"/>
  <c r="R284" i="26"/>
  <c r="R285" i="26"/>
  <c r="R286" i="26"/>
  <c r="R287" i="26"/>
  <c r="R288" i="26"/>
  <c r="R289" i="26"/>
  <c r="R290" i="26"/>
  <c r="R291" i="26"/>
  <c r="R292" i="26"/>
  <c r="R293" i="26"/>
  <c r="R294" i="26"/>
  <c r="R295" i="26"/>
  <c r="R296" i="26"/>
  <c r="R297" i="26"/>
  <c r="R298" i="26"/>
  <c r="R299" i="26"/>
  <c r="R300" i="26"/>
  <c r="R301" i="26"/>
  <c r="R302" i="26"/>
  <c r="R303" i="26"/>
  <c r="R304" i="26"/>
  <c r="R305" i="26"/>
  <c r="R306" i="26"/>
  <c r="R307" i="26"/>
  <c r="R308" i="26"/>
  <c r="R309" i="26"/>
  <c r="R310" i="26"/>
  <c r="R311" i="26"/>
  <c r="R312" i="26"/>
  <c r="R313" i="26"/>
  <c r="R314" i="26"/>
  <c r="R315" i="26"/>
  <c r="R316" i="26"/>
  <c r="R317" i="26"/>
  <c r="R318" i="26"/>
  <c r="R319" i="26"/>
  <c r="R320" i="26"/>
  <c r="R321" i="26"/>
  <c r="R322" i="26"/>
  <c r="R323" i="26"/>
  <c r="R324" i="26"/>
  <c r="R325" i="26"/>
  <c r="R326" i="26"/>
  <c r="R327" i="26"/>
  <c r="R328" i="26"/>
  <c r="R329" i="26"/>
  <c r="R330" i="26"/>
  <c r="R331" i="26"/>
  <c r="R332" i="26"/>
  <c r="R333" i="26"/>
  <c r="R334" i="26"/>
  <c r="R335" i="26"/>
  <c r="R336" i="26"/>
  <c r="R337" i="26"/>
  <c r="R338" i="26"/>
  <c r="R339" i="26"/>
  <c r="R340" i="26"/>
  <c r="R341" i="26"/>
  <c r="R342" i="26"/>
  <c r="R343" i="26"/>
  <c r="R344" i="26"/>
  <c r="R345" i="26"/>
  <c r="R346" i="26"/>
  <c r="R347" i="26"/>
  <c r="R348" i="26"/>
  <c r="R349" i="26"/>
  <c r="R350" i="26"/>
  <c r="R351" i="26"/>
  <c r="R352" i="26"/>
  <c r="R353" i="26"/>
  <c r="R354" i="26"/>
  <c r="R355" i="26"/>
  <c r="R356" i="26"/>
  <c r="R357" i="26"/>
  <c r="R358" i="26"/>
  <c r="R359" i="26"/>
  <c r="R360" i="26"/>
  <c r="R361" i="26"/>
  <c r="R362" i="26"/>
  <c r="R363" i="26"/>
  <c r="R364" i="26"/>
  <c r="R365" i="26"/>
  <c r="R366" i="26"/>
  <c r="R367" i="26"/>
  <c r="R368" i="26"/>
  <c r="R369" i="26"/>
  <c r="R370" i="26"/>
  <c r="R371" i="26"/>
  <c r="R372" i="26"/>
  <c r="R373" i="26"/>
  <c r="R374" i="26"/>
  <c r="R375" i="26"/>
  <c r="R376" i="26"/>
  <c r="R377" i="26"/>
  <c r="R378" i="26"/>
  <c r="R379" i="26"/>
  <c r="R380" i="26"/>
  <c r="R381" i="26"/>
  <c r="R382" i="26"/>
  <c r="R383" i="26"/>
  <c r="R384" i="26"/>
  <c r="R385" i="26"/>
  <c r="R386" i="26"/>
  <c r="R387" i="26"/>
  <c r="R388" i="26"/>
  <c r="R389" i="26"/>
  <c r="R390" i="26"/>
  <c r="R391" i="26"/>
  <c r="R392" i="26"/>
  <c r="R393" i="26"/>
  <c r="R394" i="26"/>
  <c r="R395" i="26"/>
  <c r="R396" i="26"/>
  <c r="R397" i="26"/>
  <c r="R398" i="26"/>
  <c r="R399" i="26"/>
  <c r="R400" i="26"/>
  <c r="R401" i="26"/>
  <c r="R402" i="26"/>
  <c r="R403" i="26"/>
  <c r="R404" i="26"/>
  <c r="R405" i="26"/>
  <c r="R406" i="26"/>
  <c r="R407" i="26"/>
  <c r="R408" i="26"/>
  <c r="R409" i="26"/>
  <c r="R410" i="26"/>
  <c r="R411" i="26"/>
  <c r="R412" i="26"/>
  <c r="R413" i="26"/>
  <c r="R414" i="26"/>
  <c r="D8" i="27"/>
  <c r="W4" i="28"/>
  <c r="N4" i="27" s="1"/>
  <c r="V4" i="28"/>
  <c r="M4" i="27" s="1"/>
  <c r="X15" i="28"/>
  <c r="L18" i="28"/>
  <c r="L24" i="28"/>
  <c r="M24" i="28"/>
  <c r="L25" i="28"/>
  <c r="M25" i="28"/>
  <c r="L26" i="28"/>
  <c r="M26" i="28"/>
  <c r="L27" i="28"/>
  <c r="M27" i="28"/>
  <c r="L28" i="28"/>
  <c r="M28" i="28"/>
  <c r="L29" i="28"/>
  <c r="M29" i="28"/>
  <c r="L30" i="28"/>
  <c r="M30" i="28"/>
  <c r="L31" i="28"/>
  <c r="M31" i="28"/>
  <c r="L32" i="28"/>
  <c r="M32" i="28"/>
  <c r="L33" i="28"/>
  <c r="M33" i="28"/>
  <c r="L34" i="28"/>
  <c r="M34" i="28"/>
  <c r="L35" i="28"/>
  <c r="M35" i="28"/>
  <c r="L36" i="28"/>
  <c r="M36" i="28"/>
  <c r="L37" i="28"/>
  <c r="M37" i="28"/>
  <c r="L38" i="28"/>
  <c r="M38" i="28"/>
  <c r="L39" i="28"/>
  <c r="M39" i="28"/>
  <c r="L40" i="28"/>
  <c r="M40" i="28"/>
  <c r="L41" i="28"/>
  <c r="M41" i="28"/>
  <c r="L42" i="28"/>
  <c r="M42" i="28"/>
  <c r="L43" i="28"/>
  <c r="M43" i="28"/>
  <c r="L44" i="28"/>
  <c r="M44" i="28"/>
  <c r="L45" i="28"/>
  <c r="M45" i="28"/>
  <c r="L46" i="28"/>
  <c r="M46" i="28"/>
  <c r="L47" i="28"/>
  <c r="M47" i="28"/>
  <c r="L48" i="28"/>
  <c r="M48" i="28"/>
  <c r="L49" i="28"/>
  <c r="M49" i="28"/>
  <c r="L50" i="28"/>
  <c r="M50" i="28"/>
  <c r="L51" i="28"/>
  <c r="M51" i="28"/>
  <c r="L52" i="28"/>
  <c r="M52" i="28"/>
  <c r="L53" i="28"/>
  <c r="M53" i="28"/>
  <c r="L54" i="28"/>
  <c r="M54" i="28"/>
  <c r="L55" i="28"/>
  <c r="M55" i="28"/>
  <c r="L56" i="28"/>
  <c r="M56" i="28"/>
  <c r="L57" i="28"/>
  <c r="M57" i="28"/>
  <c r="L58" i="28"/>
  <c r="M58" i="28"/>
  <c r="L59" i="28"/>
  <c r="M59" i="28"/>
  <c r="L60" i="28"/>
  <c r="M60" i="28"/>
  <c r="L61" i="28"/>
  <c r="M61" i="28"/>
  <c r="L62" i="28"/>
  <c r="M62" i="28"/>
  <c r="L63" i="28"/>
  <c r="M63" i="28"/>
  <c r="L64" i="28"/>
  <c r="M64" i="28"/>
  <c r="L65" i="28"/>
  <c r="M65" i="28"/>
  <c r="L66" i="28"/>
  <c r="M66" i="28"/>
  <c r="L67" i="28"/>
  <c r="M67" i="28"/>
  <c r="L68" i="28"/>
  <c r="M68" i="28"/>
  <c r="L69" i="28"/>
  <c r="M69" i="28"/>
  <c r="L70" i="28"/>
  <c r="M70" i="28"/>
  <c r="L71" i="28"/>
  <c r="M71" i="28"/>
  <c r="L72" i="28"/>
  <c r="M72" i="28"/>
  <c r="L73" i="28"/>
  <c r="M73" i="28"/>
  <c r="L74" i="28"/>
  <c r="M74" i="28"/>
  <c r="L75" i="28"/>
  <c r="M75" i="28"/>
  <c r="L76" i="28"/>
  <c r="M76" i="28"/>
  <c r="L77" i="28"/>
  <c r="M77" i="28"/>
  <c r="L78" i="28"/>
  <c r="M78" i="28"/>
  <c r="L79" i="28"/>
  <c r="M79" i="28"/>
  <c r="L80" i="28"/>
  <c r="M80" i="28"/>
  <c r="L81" i="28"/>
  <c r="M81" i="28"/>
  <c r="L82" i="28"/>
  <c r="M82" i="28"/>
  <c r="L83" i="28"/>
  <c r="M83" i="28"/>
  <c r="L84" i="28"/>
  <c r="M84" i="28"/>
  <c r="L85" i="28"/>
  <c r="M85" i="28"/>
  <c r="L86" i="28"/>
  <c r="M86" i="28"/>
  <c r="L87" i="28"/>
  <c r="M87" i="28"/>
  <c r="L88" i="28"/>
  <c r="M88" i="28"/>
  <c r="L89" i="28"/>
  <c r="M89" i="28"/>
  <c r="L90" i="28"/>
  <c r="M90" i="28"/>
  <c r="L91" i="28"/>
  <c r="M91" i="28"/>
  <c r="L92" i="28"/>
  <c r="M92" i="28"/>
  <c r="L93" i="28"/>
  <c r="M93" i="28"/>
  <c r="L94" i="28"/>
  <c r="M94" i="28"/>
  <c r="L95" i="28"/>
  <c r="M95" i="28"/>
  <c r="L96" i="28"/>
  <c r="M96" i="28"/>
  <c r="L97" i="28"/>
  <c r="M97" i="28"/>
  <c r="L98" i="28"/>
  <c r="M98" i="28"/>
  <c r="L99" i="28"/>
  <c r="M99" i="28"/>
  <c r="L100" i="28"/>
  <c r="M100" i="28"/>
  <c r="L101" i="28"/>
  <c r="M101" i="28"/>
  <c r="L102" i="28"/>
  <c r="M102" i="28"/>
  <c r="L103" i="28"/>
  <c r="M103" i="28"/>
  <c r="L104" i="28"/>
  <c r="M104" i="28"/>
  <c r="L105" i="28"/>
  <c r="M105" i="28"/>
  <c r="L106" i="28"/>
  <c r="M106" i="28"/>
  <c r="L107" i="28"/>
  <c r="M107" i="28"/>
  <c r="L108" i="28"/>
  <c r="M108" i="28"/>
  <c r="L109" i="28"/>
  <c r="M109" i="28"/>
  <c r="L110" i="28"/>
  <c r="M110" i="28"/>
  <c r="L111" i="28"/>
  <c r="M111" i="28"/>
  <c r="L112" i="28"/>
  <c r="M112" i="28"/>
  <c r="L113" i="28"/>
  <c r="M113" i="28"/>
  <c r="L114" i="28"/>
  <c r="M114" i="28"/>
  <c r="L115" i="28"/>
  <c r="M115" i="28"/>
  <c r="L116" i="28"/>
  <c r="M116" i="28"/>
  <c r="L117" i="28"/>
  <c r="M117" i="28"/>
  <c r="L118" i="28"/>
  <c r="M118" i="28"/>
  <c r="L119" i="28"/>
  <c r="M119" i="28"/>
  <c r="L120" i="28"/>
  <c r="M120" i="28"/>
  <c r="L121" i="28"/>
  <c r="M121" i="28"/>
  <c r="L122" i="28"/>
  <c r="M122" i="28"/>
  <c r="L123" i="28"/>
  <c r="M123" i="28"/>
  <c r="L124" i="28"/>
  <c r="M124" i="28"/>
  <c r="L125" i="28"/>
  <c r="M125" i="28"/>
  <c r="L126" i="28"/>
  <c r="M126" i="28"/>
  <c r="L127" i="28"/>
  <c r="M127" i="28"/>
  <c r="L128" i="28"/>
  <c r="M128" i="28"/>
  <c r="L129" i="28"/>
  <c r="M129" i="28"/>
  <c r="L130" i="28"/>
  <c r="M130" i="28"/>
  <c r="L131" i="28"/>
  <c r="M131" i="28"/>
  <c r="L132" i="28"/>
  <c r="M132" i="28"/>
  <c r="L133" i="28"/>
  <c r="M133" i="28"/>
  <c r="L134" i="28"/>
  <c r="M134" i="28"/>
  <c r="L135" i="28"/>
  <c r="M135" i="28"/>
  <c r="L136" i="28"/>
  <c r="M136" i="28"/>
  <c r="L137" i="28"/>
  <c r="M137" i="28"/>
  <c r="L138" i="28"/>
  <c r="M138" i="28"/>
  <c r="L139" i="28"/>
  <c r="M139" i="28"/>
  <c r="L140" i="28"/>
  <c r="M140" i="28"/>
  <c r="L141" i="28"/>
  <c r="M141" i="28"/>
  <c r="L142" i="28"/>
  <c r="M142" i="28"/>
  <c r="L143" i="28"/>
  <c r="M143" i="28"/>
  <c r="L144" i="28"/>
  <c r="M144" i="28"/>
  <c r="L145" i="28"/>
  <c r="M145" i="28"/>
  <c r="L146" i="28"/>
  <c r="M146" i="28"/>
  <c r="L147" i="28"/>
  <c r="M147" i="28"/>
  <c r="L148" i="28"/>
  <c r="M148" i="28"/>
  <c r="L149" i="28"/>
  <c r="M149" i="28"/>
  <c r="L150" i="28"/>
  <c r="M150" i="28"/>
  <c r="L151" i="28"/>
  <c r="M151" i="28"/>
  <c r="L152" i="28"/>
  <c r="M152" i="28"/>
  <c r="L153" i="28"/>
  <c r="M153" i="28"/>
  <c r="L154" i="28"/>
  <c r="M154" i="28"/>
  <c r="L155" i="28"/>
  <c r="M155" i="28"/>
  <c r="L156" i="28"/>
  <c r="M156" i="28"/>
  <c r="L157" i="28"/>
  <c r="M157" i="28"/>
  <c r="L158" i="28"/>
  <c r="M158" i="28"/>
  <c r="L159" i="28"/>
  <c r="M159" i="28"/>
  <c r="L160" i="28"/>
  <c r="M160" i="28"/>
  <c r="L161" i="28"/>
  <c r="M161" i="28"/>
  <c r="L162" i="28"/>
  <c r="M162" i="28"/>
  <c r="L163" i="28"/>
  <c r="M163" i="28"/>
  <c r="L164" i="28"/>
  <c r="M164" i="28"/>
  <c r="L165" i="28"/>
  <c r="M165" i="28"/>
  <c r="L166" i="28"/>
  <c r="M166" i="28"/>
  <c r="L167" i="28"/>
  <c r="M167" i="28"/>
  <c r="L168" i="28"/>
  <c r="M168" i="28"/>
  <c r="L169" i="28"/>
  <c r="M169" i="28"/>
  <c r="L170" i="28"/>
  <c r="M170" i="28"/>
  <c r="L171" i="28"/>
  <c r="M171" i="28"/>
  <c r="L172" i="28"/>
  <c r="M172" i="28"/>
  <c r="L173" i="28"/>
  <c r="M173" i="28"/>
  <c r="L174" i="28"/>
  <c r="M174" i="28"/>
  <c r="L175" i="28"/>
  <c r="M175" i="28"/>
  <c r="L176" i="28"/>
  <c r="M176" i="28"/>
  <c r="L177" i="28"/>
  <c r="M177" i="28"/>
  <c r="L178" i="28"/>
  <c r="M178" i="28"/>
  <c r="L179" i="28"/>
  <c r="M179" i="28"/>
  <c r="L180" i="28"/>
  <c r="M180" i="28"/>
  <c r="L181" i="28"/>
  <c r="M181" i="28"/>
  <c r="L182" i="28"/>
  <c r="M182" i="28"/>
  <c r="L183" i="28"/>
  <c r="M183" i="28"/>
  <c r="L184" i="28"/>
  <c r="M184" i="28"/>
  <c r="L185" i="28"/>
  <c r="M185" i="28"/>
  <c r="L186" i="28"/>
  <c r="M186" i="28"/>
  <c r="L187" i="28"/>
  <c r="M187" i="28"/>
  <c r="L188" i="28"/>
  <c r="M188" i="28"/>
  <c r="L189" i="28"/>
  <c r="M189" i="28"/>
  <c r="L190" i="28"/>
  <c r="M190" i="28"/>
  <c r="L191" i="28"/>
  <c r="M191" i="28"/>
  <c r="L192" i="28"/>
  <c r="M192" i="28"/>
  <c r="L193" i="28"/>
  <c r="M193" i="28"/>
  <c r="L194" i="28"/>
  <c r="M194" i="28"/>
  <c r="L195" i="28"/>
  <c r="M195" i="28"/>
  <c r="L196" i="28"/>
  <c r="M196" i="28"/>
  <c r="L197" i="28"/>
  <c r="M197" i="28"/>
  <c r="L198" i="28"/>
  <c r="M198" i="28"/>
  <c r="L199" i="28"/>
  <c r="M199" i="28"/>
  <c r="L200" i="28"/>
  <c r="M200" i="28"/>
  <c r="L201" i="28"/>
  <c r="M201" i="28"/>
  <c r="L202" i="28"/>
  <c r="M202" i="28"/>
  <c r="L203" i="28"/>
  <c r="M203" i="28"/>
  <c r="L204" i="28"/>
  <c r="M204" i="28"/>
  <c r="L205" i="28"/>
  <c r="M205" i="28"/>
  <c r="L206" i="28"/>
  <c r="M206" i="28"/>
  <c r="L207" i="28"/>
  <c r="M207" i="28"/>
  <c r="L208" i="28"/>
  <c r="M208" i="28"/>
  <c r="L209" i="28"/>
  <c r="M209" i="28"/>
  <c r="L210" i="28"/>
  <c r="M210" i="28"/>
  <c r="L211" i="28"/>
  <c r="M211" i="28"/>
  <c r="L212" i="28"/>
  <c r="M212" i="28"/>
  <c r="L213" i="28"/>
  <c r="M213" i="28"/>
  <c r="L214" i="28"/>
  <c r="M214" i="28"/>
  <c r="L215" i="28"/>
  <c r="M215" i="28"/>
  <c r="L216" i="28"/>
  <c r="M216" i="28"/>
  <c r="L217" i="28"/>
  <c r="M217" i="28"/>
  <c r="L218" i="28"/>
  <c r="M218" i="28"/>
  <c r="L219" i="28"/>
  <c r="M219" i="28"/>
  <c r="L220" i="28"/>
  <c r="M220" i="28"/>
  <c r="L221" i="28"/>
  <c r="M221" i="28"/>
  <c r="L222" i="28"/>
  <c r="M222" i="28"/>
  <c r="L223" i="28"/>
  <c r="M223" i="28"/>
  <c r="L224" i="28"/>
  <c r="M224" i="28"/>
  <c r="L225" i="28"/>
  <c r="M225" i="28"/>
  <c r="L226" i="28"/>
  <c r="M226" i="28"/>
  <c r="L227" i="28"/>
  <c r="M227" i="28"/>
  <c r="L228" i="28"/>
  <c r="M228" i="28"/>
  <c r="L229" i="28"/>
  <c r="M229" i="28"/>
  <c r="L230" i="28"/>
  <c r="M230" i="28"/>
  <c r="L231" i="28"/>
  <c r="M231" i="28"/>
  <c r="L232" i="28"/>
  <c r="M232" i="28"/>
  <c r="L233" i="28"/>
  <c r="M233" i="28"/>
  <c r="L234" i="28"/>
  <c r="M234" i="28"/>
  <c r="L235" i="28"/>
  <c r="M235" i="28"/>
  <c r="L236" i="28"/>
  <c r="M236" i="28"/>
  <c r="L237" i="28"/>
  <c r="M237" i="28"/>
  <c r="L238" i="28"/>
  <c r="M238" i="28"/>
  <c r="L239" i="28"/>
  <c r="M239" i="28"/>
  <c r="L240" i="28"/>
  <c r="M240" i="28"/>
  <c r="L241" i="28"/>
  <c r="M241" i="28"/>
  <c r="L242" i="28"/>
  <c r="M242" i="28"/>
  <c r="L243" i="28"/>
  <c r="M243" i="28"/>
  <c r="L244" i="28"/>
  <c r="M244" i="28"/>
  <c r="L245" i="28"/>
  <c r="M245" i="28"/>
  <c r="L246" i="28"/>
  <c r="M246" i="28"/>
  <c r="L247" i="28"/>
  <c r="M247" i="28"/>
  <c r="L248" i="28"/>
  <c r="M248" i="28"/>
  <c r="L249" i="28"/>
  <c r="M249" i="28"/>
  <c r="L250" i="28"/>
  <c r="M250" i="28"/>
  <c r="L251" i="28"/>
  <c r="M251" i="28"/>
  <c r="L252" i="28"/>
  <c r="M252" i="28"/>
  <c r="L253" i="28"/>
  <c r="M253" i="28"/>
  <c r="L254" i="28"/>
  <c r="M254" i="28"/>
  <c r="L255" i="28"/>
  <c r="M255" i="28"/>
  <c r="L256" i="28"/>
  <c r="M256" i="28"/>
  <c r="L257" i="28"/>
  <c r="M257" i="28"/>
  <c r="L258" i="28"/>
  <c r="M258" i="28"/>
  <c r="L259" i="28"/>
  <c r="M259" i="28"/>
  <c r="L260" i="28"/>
  <c r="M260" i="28"/>
  <c r="L261" i="28"/>
  <c r="M261" i="28"/>
  <c r="L262" i="28"/>
  <c r="M262" i="28"/>
  <c r="L263" i="28"/>
  <c r="M263" i="28"/>
  <c r="L264" i="28"/>
  <c r="M264" i="28"/>
  <c r="L265" i="28"/>
  <c r="M265" i="28"/>
  <c r="L266" i="28"/>
  <c r="M266" i="28"/>
  <c r="L267" i="28"/>
  <c r="M267" i="28"/>
  <c r="L268" i="28"/>
  <c r="M268" i="28"/>
  <c r="L269" i="28"/>
  <c r="M269" i="28"/>
  <c r="L270" i="28"/>
  <c r="M270" i="28"/>
  <c r="L271" i="28"/>
  <c r="M271" i="28"/>
  <c r="L272" i="28"/>
  <c r="M272" i="28"/>
  <c r="L273" i="28"/>
  <c r="M273" i="28"/>
  <c r="L274" i="28"/>
  <c r="M274" i="28"/>
  <c r="L275" i="28"/>
  <c r="M275" i="28"/>
  <c r="L276" i="28"/>
  <c r="M276" i="28"/>
  <c r="L277" i="28"/>
  <c r="M277" i="28"/>
  <c r="L278" i="28"/>
  <c r="M278" i="28"/>
  <c r="L279" i="28"/>
  <c r="M279" i="28"/>
  <c r="L280" i="28"/>
  <c r="M280" i="28"/>
  <c r="L281" i="28"/>
  <c r="M281" i="28"/>
  <c r="L282" i="28"/>
  <c r="M282" i="28"/>
  <c r="L283" i="28"/>
  <c r="M283" i="28"/>
  <c r="L284" i="28"/>
  <c r="M284" i="28"/>
  <c r="L285" i="28"/>
  <c r="M285" i="28"/>
  <c r="L286" i="28"/>
  <c r="M286" i="28"/>
  <c r="L287" i="28"/>
  <c r="M287" i="28"/>
  <c r="L288" i="28"/>
  <c r="M288" i="28"/>
  <c r="L289" i="28"/>
  <c r="M289" i="28"/>
  <c r="L290" i="28"/>
  <c r="M290" i="28"/>
  <c r="L291" i="28"/>
  <c r="M291" i="28"/>
  <c r="L292" i="28"/>
  <c r="M292" i="28"/>
  <c r="L293" i="28"/>
  <c r="M293" i="28"/>
  <c r="L294" i="28"/>
  <c r="M294" i="28"/>
  <c r="L295" i="28"/>
  <c r="M295" i="28"/>
  <c r="L296" i="28"/>
  <c r="M296" i="28"/>
  <c r="L297" i="28"/>
  <c r="M297" i="28"/>
  <c r="L298" i="28"/>
  <c r="M298" i="28"/>
  <c r="L299" i="28"/>
  <c r="M299" i="28"/>
  <c r="L300" i="28"/>
  <c r="M300" i="28"/>
  <c r="L301" i="28"/>
  <c r="M301" i="28"/>
  <c r="L302" i="28"/>
  <c r="M302" i="28"/>
  <c r="L303" i="28"/>
  <c r="M303" i="28"/>
  <c r="L304" i="28"/>
  <c r="M304" i="28"/>
  <c r="L305" i="28"/>
  <c r="M305" i="28"/>
  <c r="L306" i="28"/>
  <c r="M306" i="28"/>
  <c r="L307" i="28"/>
  <c r="M307" i="28"/>
  <c r="L308" i="28"/>
  <c r="M308" i="28"/>
  <c r="L309" i="28"/>
  <c r="M309" i="28"/>
  <c r="L310" i="28"/>
  <c r="M310" i="28"/>
  <c r="L311" i="28"/>
  <c r="M311" i="28"/>
  <c r="L312" i="28"/>
  <c r="M312" i="28"/>
  <c r="L313" i="28"/>
  <c r="M313" i="28"/>
  <c r="L314" i="28"/>
  <c r="M314" i="28"/>
  <c r="L315" i="28"/>
  <c r="M315" i="28"/>
  <c r="L316" i="28"/>
  <c r="M316" i="28"/>
  <c r="L317" i="28"/>
  <c r="M317" i="28"/>
  <c r="L318" i="28"/>
  <c r="M318" i="28"/>
  <c r="L319" i="28"/>
  <c r="M319" i="28"/>
  <c r="L320" i="28"/>
  <c r="M320" i="28"/>
  <c r="L321" i="28"/>
  <c r="M321" i="28"/>
  <c r="L322" i="28"/>
  <c r="M322" i="28"/>
  <c r="L323" i="28"/>
  <c r="M323" i="28"/>
  <c r="L324" i="28"/>
  <c r="M324" i="28"/>
  <c r="L325" i="28"/>
  <c r="M325" i="28"/>
  <c r="L326" i="28"/>
  <c r="M326" i="28"/>
  <c r="L327" i="28"/>
  <c r="M327" i="28"/>
  <c r="L328" i="28"/>
  <c r="M328" i="28"/>
  <c r="L329" i="28"/>
  <c r="M329" i="28"/>
  <c r="L330" i="28"/>
  <c r="M330" i="28"/>
  <c r="L331" i="28"/>
  <c r="M331" i="28"/>
  <c r="L332" i="28"/>
  <c r="M332" i="28"/>
  <c r="L333" i="28"/>
  <c r="M333" i="28"/>
  <c r="L334" i="28"/>
  <c r="M334" i="28"/>
  <c r="L335" i="28"/>
  <c r="M335" i="28"/>
  <c r="L336" i="28"/>
  <c r="M336" i="28"/>
  <c r="L337" i="28"/>
  <c r="M337" i="28"/>
  <c r="L338" i="28"/>
  <c r="M338" i="28"/>
  <c r="L339" i="28"/>
  <c r="M339" i="28"/>
  <c r="L340" i="28"/>
  <c r="M340" i="28"/>
  <c r="L341" i="28"/>
  <c r="M341" i="28"/>
  <c r="L342" i="28"/>
  <c r="M342" i="28"/>
  <c r="L343" i="28"/>
  <c r="M343" i="28"/>
  <c r="L344" i="28"/>
  <c r="M344" i="28"/>
  <c r="L345" i="28"/>
  <c r="M345" i="28"/>
  <c r="L346" i="28"/>
  <c r="M346" i="28"/>
  <c r="L347" i="28"/>
  <c r="M347" i="28"/>
  <c r="L348" i="28"/>
  <c r="M348" i="28"/>
  <c r="L349" i="28"/>
  <c r="M349" i="28"/>
  <c r="L350" i="28"/>
  <c r="M350" i="28"/>
  <c r="L351" i="28"/>
  <c r="M351" i="28"/>
  <c r="L352" i="28"/>
  <c r="M352" i="28"/>
  <c r="L353" i="28"/>
  <c r="M353" i="28"/>
  <c r="L354" i="28"/>
  <c r="M354" i="28"/>
  <c r="L355" i="28"/>
  <c r="M355" i="28"/>
  <c r="L356" i="28"/>
  <c r="M356" i="28"/>
  <c r="L357" i="28"/>
  <c r="M357" i="28"/>
  <c r="L358" i="28"/>
  <c r="M358" i="28"/>
  <c r="L359" i="28"/>
  <c r="M359" i="28"/>
  <c r="L360" i="28"/>
  <c r="M360" i="28"/>
  <c r="L361" i="28"/>
  <c r="M361" i="28"/>
  <c r="L362" i="28"/>
  <c r="M362" i="28"/>
  <c r="L363" i="28"/>
  <c r="M363" i="28"/>
  <c r="L364" i="28"/>
  <c r="M364" i="28"/>
  <c r="L365" i="28"/>
  <c r="M365" i="28"/>
  <c r="L366" i="28"/>
  <c r="M366" i="28"/>
  <c r="L367" i="28"/>
  <c r="M367" i="28"/>
  <c r="L368" i="28"/>
  <c r="M368" i="28"/>
  <c r="L369" i="28"/>
  <c r="M369" i="28"/>
  <c r="L370" i="28"/>
  <c r="M370" i="28"/>
  <c r="L371" i="28"/>
  <c r="M371" i="28"/>
  <c r="L372" i="28"/>
  <c r="M372" i="28"/>
  <c r="L373" i="28"/>
  <c r="M373" i="28"/>
  <c r="L374" i="28"/>
  <c r="M374" i="28"/>
  <c r="L375" i="28"/>
  <c r="M375" i="28"/>
  <c r="L376" i="28"/>
  <c r="M376" i="28"/>
  <c r="L377" i="28"/>
  <c r="M377" i="28"/>
  <c r="L378" i="28"/>
  <c r="M378" i="28"/>
  <c r="L379" i="28"/>
  <c r="M379" i="28"/>
  <c r="L380" i="28"/>
  <c r="M380" i="28"/>
  <c r="L381" i="28"/>
  <c r="M381" i="28"/>
  <c r="L382" i="28"/>
  <c r="M382" i="28"/>
  <c r="L383" i="28"/>
  <c r="M383" i="28"/>
  <c r="L384" i="28"/>
  <c r="M384" i="28"/>
  <c r="L385" i="28"/>
  <c r="M385" i="28"/>
  <c r="L386" i="28"/>
  <c r="M386" i="28"/>
  <c r="L387" i="28"/>
  <c r="M387" i="28"/>
  <c r="L388" i="28"/>
  <c r="M388" i="28"/>
  <c r="L389" i="28"/>
  <c r="M389" i="28"/>
  <c r="L390" i="28"/>
  <c r="M390" i="28"/>
  <c r="L391" i="28"/>
  <c r="M391" i="28"/>
  <c r="L392" i="28"/>
  <c r="M392" i="28"/>
  <c r="L393" i="28"/>
  <c r="M393" i="28"/>
  <c r="L394" i="28"/>
  <c r="M394" i="28"/>
  <c r="L395" i="28"/>
  <c r="M395" i="28"/>
  <c r="L396" i="28"/>
  <c r="M396" i="28"/>
  <c r="L397" i="28"/>
  <c r="M397" i="28"/>
  <c r="L398" i="28"/>
  <c r="M398" i="28"/>
  <c r="L399" i="28"/>
  <c r="M399" i="28"/>
  <c r="L400" i="28"/>
  <c r="M400" i="28"/>
  <c r="L401" i="28"/>
  <c r="M401" i="28"/>
  <c r="L402" i="28"/>
  <c r="M402" i="28"/>
  <c r="L403" i="28"/>
  <c r="M403" i="28"/>
  <c r="L404" i="28"/>
  <c r="M404" i="28"/>
  <c r="L405" i="28"/>
  <c r="M405" i="28"/>
  <c r="L406" i="28"/>
  <c r="M406" i="28"/>
  <c r="L407" i="28"/>
  <c r="M407" i="28"/>
  <c r="L408" i="28"/>
  <c r="M408" i="28"/>
  <c r="L409" i="28"/>
  <c r="M409" i="28"/>
  <c r="L410" i="28"/>
  <c r="M410" i="28"/>
  <c r="L411" i="28"/>
  <c r="M411" i="28"/>
  <c r="L412" i="28"/>
  <c r="M412" i="28"/>
  <c r="L413" i="28"/>
  <c r="M413" i="28"/>
  <c r="L414" i="28"/>
  <c r="M414" i="28"/>
  <c r="P43" i="18"/>
  <c r="P44" i="18"/>
  <c r="P45" i="18"/>
  <c r="P46" i="18"/>
  <c r="P47" i="18"/>
  <c r="P48" i="18"/>
  <c r="P49" i="18"/>
  <c r="P50" i="18"/>
  <c r="P42" i="18"/>
  <c r="B15" i="28"/>
  <c r="F414" i="26"/>
  <c r="E414" i="26"/>
  <c r="D414" i="26"/>
  <c r="F413" i="26"/>
  <c r="E413" i="26"/>
  <c r="D413" i="26"/>
  <c r="F412" i="26"/>
  <c r="E412" i="26"/>
  <c r="D412" i="26"/>
  <c r="F411" i="26"/>
  <c r="E411" i="26"/>
  <c r="D411" i="26"/>
  <c r="F410" i="26"/>
  <c r="E410" i="26"/>
  <c r="D410" i="26"/>
  <c r="F409" i="26"/>
  <c r="E409" i="26"/>
  <c r="D409" i="26"/>
  <c r="F408" i="26"/>
  <c r="E408" i="26"/>
  <c r="D408" i="26"/>
  <c r="F407" i="26"/>
  <c r="E407" i="26"/>
  <c r="D407" i="26"/>
  <c r="F406" i="26"/>
  <c r="E406" i="26"/>
  <c r="D406" i="26"/>
  <c r="F405" i="26"/>
  <c r="E405" i="26"/>
  <c r="D405" i="26"/>
  <c r="F404" i="26"/>
  <c r="E404" i="26"/>
  <c r="D404" i="26"/>
  <c r="F403" i="26"/>
  <c r="E403" i="26"/>
  <c r="D403" i="26"/>
  <c r="F402" i="26"/>
  <c r="E402" i="26"/>
  <c r="D402" i="26"/>
  <c r="F401" i="26"/>
  <c r="E401" i="26"/>
  <c r="D401" i="26"/>
  <c r="F400" i="26"/>
  <c r="E400" i="26"/>
  <c r="D400" i="26"/>
  <c r="F399" i="26"/>
  <c r="E399" i="26"/>
  <c r="D399" i="26"/>
  <c r="F398" i="26"/>
  <c r="E398" i="26"/>
  <c r="D398" i="26"/>
  <c r="F397" i="26"/>
  <c r="E397" i="26"/>
  <c r="D397" i="26"/>
  <c r="F396" i="26"/>
  <c r="E396" i="26"/>
  <c r="D396" i="26"/>
  <c r="F395" i="26"/>
  <c r="E395" i="26"/>
  <c r="D395" i="26"/>
  <c r="F394" i="26"/>
  <c r="E394" i="26"/>
  <c r="D394" i="26"/>
  <c r="F393" i="26"/>
  <c r="E393" i="26"/>
  <c r="D393" i="26"/>
  <c r="F392" i="26"/>
  <c r="E392" i="26"/>
  <c r="D392" i="26"/>
  <c r="F391" i="26"/>
  <c r="E391" i="26"/>
  <c r="D391" i="26"/>
  <c r="F390" i="26"/>
  <c r="E390" i="26"/>
  <c r="D390" i="26"/>
  <c r="F389" i="26"/>
  <c r="E389" i="26"/>
  <c r="D389" i="26"/>
  <c r="F388" i="26"/>
  <c r="E388" i="26"/>
  <c r="D388" i="26"/>
  <c r="F387" i="26"/>
  <c r="E387" i="26"/>
  <c r="D387" i="26"/>
  <c r="F386" i="26"/>
  <c r="E386" i="26"/>
  <c r="D386" i="26"/>
  <c r="F385" i="26"/>
  <c r="E385" i="26"/>
  <c r="D385" i="26"/>
  <c r="F384" i="26"/>
  <c r="E384" i="26"/>
  <c r="D384" i="26"/>
  <c r="F383" i="26"/>
  <c r="E383" i="26"/>
  <c r="D383" i="26"/>
  <c r="F382" i="26"/>
  <c r="E382" i="26"/>
  <c r="D382" i="26"/>
  <c r="F381" i="26"/>
  <c r="E381" i="26"/>
  <c r="D381" i="26"/>
  <c r="F380" i="26"/>
  <c r="E380" i="26"/>
  <c r="D380" i="26"/>
  <c r="F379" i="26"/>
  <c r="E379" i="26"/>
  <c r="D379" i="26"/>
  <c r="F378" i="26"/>
  <c r="E378" i="26"/>
  <c r="D378" i="26"/>
  <c r="F377" i="26"/>
  <c r="E377" i="26"/>
  <c r="D377" i="26"/>
  <c r="F376" i="26"/>
  <c r="E376" i="26"/>
  <c r="D376" i="26"/>
  <c r="F375" i="26"/>
  <c r="E375" i="26"/>
  <c r="D375" i="26"/>
  <c r="F374" i="26"/>
  <c r="E374" i="26"/>
  <c r="D374" i="26"/>
  <c r="F373" i="26"/>
  <c r="E373" i="26"/>
  <c r="D373" i="26"/>
  <c r="F372" i="26"/>
  <c r="E372" i="26"/>
  <c r="D372" i="26"/>
  <c r="F371" i="26"/>
  <c r="E371" i="26"/>
  <c r="D371" i="26"/>
  <c r="F370" i="26"/>
  <c r="E370" i="26"/>
  <c r="D370" i="26"/>
  <c r="F369" i="26"/>
  <c r="E369" i="26"/>
  <c r="D369" i="26"/>
  <c r="F368" i="26"/>
  <c r="E368" i="26"/>
  <c r="D368" i="26"/>
  <c r="F367" i="26"/>
  <c r="E367" i="26"/>
  <c r="D367" i="26"/>
  <c r="F366" i="26"/>
  <c r="E366" i="26"/>
  <c r="D366" i="26"/>
  <c r="F365" i="26"/>
  <c r="E365" i="26"/>
  <c r="D365" i="26"/>
  <c r="F364" i="26"/>
  <c r="E364" i="26"/>
  <c r="D364" i="26"/>
  <c r="F363" i="26"/>
  <c r="E363" i="26"/>
  <c r="D363" i="26"/>
  <c r="F362" i="26"/>
  <c r="E362" i="26"/>
  <c r="D362" i="26"/>
  <c r="F361" i="26"/>
  <c r="E361" i="26"/>
  <c r="D361" i="26"/>
  <c r="F360" i="26"/>
  <c r="E360" i="26"/>
  <c r="D360" i="26"/>
  <c r="F359" i="26"/>
  <c r="E359" i="26"/>
  <c r="D359" i="26"/>
  <c r="F358" i="26"/>
  <c r="E358" i="26"/>
  <c r="D358" i="26"/>
  <c r="F357" i="26"/>
  <c r="E357" i="26"/>
  <c r="D357" i="26"/>
  <c r="F356" i="26"/>
  <c r="E356" i="26"/>
  <c r="D356" i="26"/>
  <c r="F355" i="26"/>
  <c r="E355" i="26"/>
  <c r="D355" i="26"/>
  <c r="F354" i="26"/>
  <c r="E354" i="26"/>
  <c r="D354" i="26"/>
  <c r="F353" i="26"/>
  <c r="E353" i="26"/>
  <c r="D353" i="26"/>
  <c r="F352" i="26"/>
  <c r="E352" i="26"/>
  <c r="D352" i="26"/>
  <c r="F351" i="26"/>
  <c r="E351" i="26"/>
  <c r="D351" i="26"/>
  <c r="F350" i="26"/>
  <c r="E350" i="26"/>
  <c r="D350" i="26"/>
  <c r="F349" i="26"/>
  <c r="E349" i="26"/>
  <c r="D349" i="26"/>
  <c r="F348" i="26"/>
  <c r="E348" i="26"/>
  <c r="D348" i="26"/>
  <c r="F347" i="26"/>
  <c r="E347" i="26"/>
  <c r="D347" i="26"/>
  <c r="F346" i="26"/>
  <c r="E346" i="26"/>
  <c r="D346" i="26"/>
  <c r="F345" i="26"/>
  <c r="E345" i="26"/>
  <c r="D345" i="26"/>
  <c r="F344" i="26"/>
  <c r="E344" i="26"/>
  <c r="D344" i="26"/>
  <c r="F343" i="26"/>
  <c r="E343" i="26"/>
  <c r="D343" i="26"/>
  <c r="F342" i="26"/>
  <c r="E342" i="26"/>
  <c r="D342" i="26"/>
  <c r="F341" i="26"/>
  <c r="E341" i="26"/>
  <c r="D341" i="26"/>
  <c r="F340" i="26"/>
  <c r="E340" i="26"/>
  <c r="D340" i="26"/>
  <c r="F339" i="26"/>
  <c r="E339" i="26"/>
  <c r="D339" i="26"/>
  <c r="F338" i="26"/>
  <c r="E338" i="26"/>
  <c r="D338" i="26"/>
  <c r="F337" i="26"/>
  <c r="E337" i="26"/>
  <c r="D337" i="26"/>
  <c r="F336" i="26"/>
  <c r="E336" i="26"/>
  <c r="D336" i="26"/>
  <c r="F335" i="26"/>
  <c r="E335" i="26"/>
  <c r="D335" i="26"/>
  <c r="F334" i="26"/>
  <c r="E334" i="26"/>
  <c r="D334" i="26"/>
  <c r="F333" i="26"/>
  <c r="E333" i="26"/>
  <c r="D333" i="26"/>
  <c r="F332" i="26"/>
  <c r="E332" i="26"/>
  <c r="D332" i="26"/>
  <c r="F331" i="26"/>
  <c r="E331" i="26"/>
  <c r="D331" i="26"/>
  <c r="F330" i="26"/>
  <c r="E330" i="26"/>
  <c r="D330" i="26"/>
  <c r="F329" i="26"/>
  <c r="E329" i="26"/>
  <c r="D329" i="26"/>
  <c r="F328" i="26"/>
  <c r="E328" i="26"/>
  <c r="D328" i="26"/>
  <c r="F327" i="26"/>
  <c r="E327" i="26"/>
  <c r="D327" i="26"/>
  <c r="F326" i="26"/>
  <c r="E326" i="26"/>
  <c r="D326" i="26"/>
  <c r="F325" i="26"/>
  <c r="E325" i="26"/>
  <c r="D325" i="26"/>
  <c r="F324" i="26"/>
  <c r="E324" i="26"/>
  <c r="D324" i="26"/>
  <c r="F323" i="26"/>
  <c r="E323" i="26"/>
  <c r="D323" i="26"/>
  <c r="F322" i="26"/>
  <c r="E322" i="26"/>
  <c r="D322" i="26"/>
  <c r="F321" i="26"/>
  <c r="E321" i="26"/>
  <c r="D321" i="26"/>
  <c r="F320" i="26"/>
  <c r="E320" i="26"/>
  <c r="D320" i="26"/>
  <c r="F319" i="26"/>
  <c r="E319" i="26"/>
  <c r="D319" i="26"/>
  <c r="F318" i="26"/>
  <c r="E318" i="26"/>
  <c r="D318" i="26"/>
  <c r="F317" i="26"/>
  <c r="E317" i="26"/>
  <c r="D317" i="26"/>
  <c r="F316" i="26"/>
  <c r="E316" i="26"/>
  <c r="D316" i="26"/>
  <c r="F315" i="26"/>
  <c r="E315" i="26"/>
  <c r="D315" i="26"/>
  <c r="F314" i="26"/>
  <c r="E314" i="26"/>
  <c r="D314" i="26"/>
  <c r="F313" i="26"/>
  <c r="E313" i="26"/>
  <c r="D313" i="26"/>
  <c r="F312" i="26"/>
  <c r="E312" i="26"/>
  <c r="D312" i="26"/>
  <c r="F311" i="26"/>
  <c r="E311" i="26"/>
  <c r="D311" i="26"/>
  <c r="F310" i="26"/>
  <c r="E310" i="26"/>
  <c r="D310" i="26"/>
  <c r="F309" i="26"/>
  <c r="E309" i="26"/>
  <c r="D309" i="26"/>
  <c r="F308" i="26"/>
  <c r="E308" i="26"/>
  <c r="D308" i="26"/>
  <c r="F307" i="26"/>
  <c r="E307" i="26"/>
  <c r="D307" i="26"/>
  <c r="F306" i="26"/>
  <c r="E306" i="26"/>
  <c r="D306" i="26"/>
  <c r="F305" i="26"/>
  <c r="E305" i="26"/>
  <c r="D305" i="26"/>
  <c r="F304" i="26"/>
  <c r="E304" i="26"/>
  <c r="D304" i="26"/>
  <c r="F303" i="26"/>
  <c r="E303" i="26"/>
  <c r="D303" i="26"/>
  <c r="F302" i="26"/>
  <c r="E302" i="26"/>
  <c r="D302" i="26"/>
  <c r="F301" i="26"/>
  <c r="E301" i="26"/>
  <c r="D301" i="26"/>
  <c r="F300" i="26"/>
  <c r="E300" i="26"/>
  <c r="D300" i="26"/>
  <c r="F299" i="26"/>
  <c r="E299" i="26"/>
  <c r="D299" i="26"/>
  <c r="F298" i="26"/>
  <c r="E298" i="26"/>
  <c r="D298" i="26"/>
  <c r="F297" i="26"/>
  <c r="E297" i="26"/>
  <c r="D297" i="26"/>
  <c r="F296" i="26"/>
  <c r="E296" i="26"/>
  <c r="D296" i="26"/>
  <c r="F295" i="26"/>
  <c r="E295" i="26"/>
  <c r="D295" i="26"/>
  <c r="F294" i="26"/>
  <c r="E294" i="26"/>
  <c r="D294" i="26"/>
  <c r="F293" i="26"/>
  <c r="E293" i="26"/>
  <c r="D293" i="26"/>
  <c r="F292" i="26"/>
  <c r="E292" i="26"/>
  <c r="D292" i="26"/>
  <c r="F291" i="26"/>
  <c r="E291" i="26"/>
  <c r="D291" i="26"/>
  <c r="F290" i="26"/>
  <c r="E290" i="26"/>
  <c r="D290" i="26"/>
  <c r="F289" i="26"/>
  <c r="E289" i="26"/>
  <c r="D289" i="26"/>
  <c r="F288" i="26"/>
  <c r="E288" i="26"/>
  <c r="D288" i="26"/>
  <c r="F287" i="26"/>
  <c r="E287" i="26"/>
  <c r="D287" i="26"/>
  <c r="F286" i="26"/>
  <c r="E286" i="26"/>
  <c r="D286" i="26"/>
  <c r="F285" i="26"/>
  <c r="E285" i="26"/>
  <c r="D285" i="26"/>
  <c r="F284" i="26"/>
  <c r="E284" i="26"/>
  <c r="D284" i="26"/>
  <c r="F283" i="26"/>
  <c r="E283" i="26"/>
  <c r="D283" i="26"/>
  <c r="F282" i="26"/>
  <c r="E282" i="26"/>
  <c r="D282" i="26"/>
  <c r="F281" i="26"/>
  <c r="E281" i="26"/>
  <c r="D281" i="26"/>
  <c r="F280" i="26"/>
  <c r="E280" i="26"/>
  <c r="D280" i="26"/>
  <c r="F279" i="26"/>
  <c r="E279" i="26"/>
  <c r="D279" i="26"/>
  <c r="F278" i="26"/>
  <c r="E278" i="26"/>
  <c r="D278" i="26"/>
  <c r="F277" i="26"/>
  <c r="E277" i="26"/>
  <c r="D277" i="26"/>
  <c r="F276" i="26"/>
  <c r="E276" i="26"/>
  <c r="D276" i="26"/>
  <c r="F275" i="26"/>
  <c r="E275" i="26"/>
  <c r="D275" i="26"/>
  <c r="F274" i="26"/>
  <c r="E274" i="26"/>
  <c r="D274" i="26"/>
  <c r="F273" i="26"/>
  <c r="E273" i="26"/>
  <c r="D273" i="26"/>
  <c r="F272" i="26"/>
  <c r="E272" i="26"/>
  <c r="D272" i="26"/>
  <c r="F271" i="26"/>
  <c r="E271" i="26"/>
  <c r="D271" i="26"/>
  <c r="F270" i="26"/>
  <c r="E270" i="26"/>
  <c r="D270" i="26"/>
  <c r="F269" i="26"/>
  <c r="E269" i="26"/>
  <c r="D269" i="26"/>
  <c r="F268" i="26"/>
  <c r="E268" i="26"/>
  <c r="D268" i="26"/>
  <c r="F267" i="26"/>
  <c r="E267" i="26"/>
  <c r="D267" i="26"/>
  <c r="F266" i="26"/>
  <c r="E266" i="26"/>
  <c r="D266" i="26"/>
  <c r="F265" i="26"/>
  <c r="E265" i="26"/>
  <c r="D265" i="26"/>
  <c r="F264" i="26"/>
  <c r="E264" i="26"/>
  <c r="D264" i="26"/>
  <c r="F263" i="26"/>
  <c r="E263" i="26"/>
  <c r="D263" i="26"/>
  <c r="F262" i="26"/>
  <c r="E262" i="26"/>
  <c r="D262" i="26"/>
  <c r="F261" i="26"/>
  <c r="E261" i="26"/>
  <c r="D261" i="26"/>
  <c r="F260" i="26"/>
  <c r="E260" i="26"/>
  <c r="D260" i="26"/>
  <c r="F259" i="26"/>
  <c r="E259" i="26"/>
  <c r="D259" i="26"/>
  <c r="F258" i="26"/>
  <c r="E258" i="26"/>
  <c r="D258" i="26"/>
  <c r="F257" i="26"/>
  <c r="E257" i="26"/>
  <c r="D257" i="26"/>
  <c r="F256" i="26"/>
  <c r="E256" i="26"/>
  <c r="D256" i="26"/>
  <c r="F255" i="26"/>
  <c r="E255" i="26"/>
  <c r="D255" i="26"/>
  <c r="F254" i="26"/>
  <c r="E254" i="26"/>
  <c r="D254" i="26"/>
  <c r="F253" i="26"/>
  <c r="E253" i="26"/>
  <c r="D253" i="26"/>
  <c r="F252" i="26"/>
  <c r="E252" i="26"/>
  <c r="D252" i="26"/>
  <c r="F251" i="26"/>
  <c r="E251" i="26"/>
  <c r="D251" i="26"/>
  <c r="F250" i="26"/>
  <c r="E250" i="26"/>
  <c r="D250" i="26"/>
  <c r="F249" i="26"/>
  <c r="E249" i="26"/>
  <c r="D249" i="26"/>
  <c r="F248" i="26"/>
  <c r="E248" i="26"/>
  <c r="D248" i="26"/>
  <c r="F247" i="26"/>
  <c r="E247" i="26"/>
  <c r="D247" i="26"/>
  <c r="F246" i="26"/>
  <c r="E246" i="26"/>
  <c r="D246" i="26"/>
  <c r="F245" i="26"/>
  <c r="E245" i="26"/>
  <c r="D245" i="26"/>
  <c r="F244" i="26"/>
  <c r="E244" i="26"/>
  <c r="D244" i="26"/>
  <c r="F243" i="26"/>
  <c r="E243" i="26"/>
  <c r="D243" i="26"/>
  <c r="F242" i="26"/>
  <c r="E242" i="26"/>
  <c r="D242" i="26"/>
  <c r="F241" i="26"/>
  <c r="E241" i="26"/>
  <c r="D241" i="26"/>
  <c r="F240" i="26"/>
  <c r="E240" i="26"/>
  <c r="D240" i="26"/>
  <c r="F239" i="26"/>
  <c r="E239" i="26"/>
  <c r="D239" i="26"/>
  <c r="F238" i="26"/>
  <c r="E238" i="26"/>
  <c r="D238" i="26"/>
  <c r="F237" i="26"/>
  <c r="E237" i="26"/>
  <c r="D237" i="26"/>
  <c r="F236" i="26"/>
  <c r="E236" i="26"/>
  <c r="D236" i="26"/>
  <c r="F235" i="26"/>
  <c r="E235" i="26"/>
  <c r="D235" i="26"/>
  <c r="F234" i="26"/>
  <c r="E234" i="26"/>
  <c r="D234" i="26"/>
  <c r="F233" i="26"/>
  <c r="E233" i="26"/>
  <c r="D233" i="26"/>
  <c r="F232" i="26"/>
  <c r="E232" i="26"/>
  <c r="D232" i="26"/>
  <c r="F231" i="26"/>
  <c r="E231" i="26"/>
  <c r="D231" i="26"/>
  <c r="F230" i="26"/>
  <c r="E230" i="26"/>
  <c r="D230" i="26"/>
  <c r="F229" i="26"/>
  <c r="E229" i="26"/>
  <c r="D229" i="26"/>
  <c r="F228" i="26"/>
  <c r="E228" i="26"/>
  <c r="D228" i="26"/>
  <c r="F227" i="26"/>
  <c r="E227" i="26"/>
  <c r="D227" i="26"/>
  <c r="F226" i="26"/>
  <c r="E226" i="26"/>
  <c r="D226" i="26"/>
  <c r="F225" i="26"/>
  <c r="E225" i="26"/>
  <c r="D225" i="26"/>
  <c r="F224" i="26"/>
  <c r="E224" i="26"/>
  <c r="D224" i="26"/>
  <c r="F223" i="26"/>
  <c r="E223" i="26"/>
  <c r="D223" i="26"/>
  <c r="F222" i="26"/>
  <c r="E222" i="26"/>
  <c r="D222" i="26"/>
  <c r="F221" i="26"/>
  <c r="E221" i="26"/>
  <c r="D221" i="26"/>
  <c r="F220" i="26"/>
  <c r="E220" i="26"/>
  <c r="D220" i="26"/>
  <c r="F219" i="26"/>
  <c r="E219" i="26"/>
  <c r="D219" i="26"/>
  <c r="F218" i="26"/>
  <c r="E218" i="26"/>
  <c r="D218" i="26"/>
  <c r="F217" i="26"/>
  <c r="E217" i="26"/>
  <c r="D217" i="26"/>
  <c r="F216" i="26"/>
  <c r="E216" i="26"/>
  <c r="D216" i="26"/>
  <c r="F215" i="26"/>
  <c r="E215" i="26"/>
  <c r="D215" i="26"/>
  <c r="F214" i="26"/>
  <c r="E214" i="26"/>
  <c r="D214" i="26"/>
  <c r="F213" i="26"/>
  <c r="E213" i="26"/>
  <c r="D213" i="26"/>
  <c r="F212" i="26"/>
  <c r="E212" i="26"/>
  <c r="D212" i="26"/>
  <c r="F211" i="26"/>
  <c r="E211" i="26"/>
  <c r="D211" i="26"/>
  <c r="F210" i="26"/>
  <c r="E210" i="26"/>
  <c r="D210" i="26"/>
  <c r="F209" i="26"/>
  <c r="E209" i="26"/>
  <c r="D209" i="26"/>
  <c r="F208" i="26"/>
  <c r="E208" i="26"/>
  <c r="D208" i="26"/>
  <c r="F207" i="26"/>
  <c r="E207" i="26"/>
  <c r="D207" i="26"/>
  <c r="F206" i="26"/>
  <c r="E206" i="26"/>
  <c r="D206" i="26"/>
  <c r="F205" i="26"/>
  <c r="E205" i="26"/>
  <c r="D205" i="26"/>
  <c r="F204" i="26"/>
  <c r="E204" i="26"/>
  <c r="D204" i="26"/>
  <c r="F203" i="26"/>
  <c r="E203" i="26"/>
  <c r="D203" i="26"/>
  <c r="F202" i="26"/>
  <c r="E202" i="26"/>
  <c r="D202" i="26"/>
  <c r="F201" i="26"/>
  <c r="E201" i="26"/>
  <c r="D201" i="26"/>
  <c r="F200" i="26"/>
  <c r="E200" i="26"/>
  <c r="D200" i="26"/>
  <c r="F199" i="26"/>
  <c r="E199" i="26"/>
  <c r="D199" i="26"/>
  <c r="F198" i="26"/>
  <c r="E198" i="26"/>
  <c r="D198" i="26"/>
  <c r="F197" i="26"/>
  <c r="E197" i="26"/>
  <c r="D197" i="26"/>
  <c r="F196" i="26"/>
  <c r="E196" i="26"/>
  <c r="D196" i="26"/>
  <c r="F195" i="26"/>
  <c r="E195" i="26"/>
  <c r="D195" i="26"/>
  <c r="F194" i="26"/>
  <c r="E194" i="26"/>
  <c r="D194" i="26"/>
  <c r="F193" i="26"/>
  <c r="E193" i="26"/>
  <c r="D193" i="26"/>
  <c r="F192" i="26"/>
  <c r="E192" i="26"/>
  <c r="D192" i="26"/>
  <c r="F191" i="26"/>
  <c r="E191" i="26"/>
  <c r="D191" i="26"/>
  <c r="F190" i="26"/>
  <c r="E190" i="26"/>
  <c r="D190" i="26"/>
  <c r="F189" i="26"/>
  <c r="E189" i="26"/>
  <c r="D189" i="26"/>
  <c r="F188" i="26"/>
  <c r="E188" i="26"/>
  <c r="D188" i="26"/>
  <c r="F187" i="26"/>
  <c r="E187" i="26"/>
  <c r="D187" i="26"/>
  <c r="F186" i="26"/>
  <c r="E186" i="26"/>
  <c r="D186" i="26"/>
  <c r="F185" i="26"/>
  <c r="E185" i="26"/>
  <c r="D185" i="26"/>
  <c r="F184" i="26"/>
  <c r="E184" i="26"/>
  <c r="D184" i="26"/>
  <c r="F183" i="26"/>
  <c r="E183" i="26"/>
  <c r="D183" i="26"/>
  <c r="F182" i="26"/>
  <c r="E182" i="26"/>
  <c r="D182" i="26"/>
  <c r="F181" i="26"/>
  <c r="E181" i="26"/>
  <c r="D181" i="26"/>
  <c r="F180" i="26"/>
  <c r="E180" i="26"/>
  <c r="D180" i="26"/>
  <c r="F179" i="26"/>
  <c r="E179" i="26"/>
  <c r="D179" i="26"/>
  <c r="F178" i="26"/>
  <c r="E178" i="26"/>
  <c r="D178" i="26"/>
  <c r="F177" i="26"/>
  <c r="E177" i="26"/>
  <c r="D177" i="26"/>
  <c r="F176" i="26"/>
  <c r="E176" i="26"/>
  <c r="D176" i="26"/>
  <c r="F175" i="26"/>
  <c r="E175" i="26"/>
  <c r="D175" i="26"/>
  <c r="F174" i="26"/>
  <c r="E174" i="26"/>
  <c r="D174" i="26"/>
  <c r="F173" i="26"/>
  <c r="E173" i="26"/>
  <c r="D173" i="26"/>
  <c r="F172" i="26"/>
  <c r="E172" i="26"/>
  <c r="D172" i="26"/>
  <c r="F171" i="26"/>
  <c r="E171" i="26"/>
  <c r="D171" i="26"/>
  <c r="F170" i="26"/>
  <c r="E170" i="26"/>
  <c r="D170" i="26"/>
  <c r="F169" i="26"/>
  <c r="E169" i="26"/>
  <c r="D169" i="26"/>
  <c r="F168" i="26"/>
  <c r="E168" i="26"/>
  <c r="D168" i="26"/>
  <c r="F167" i="26"/>
  <c r="E167" i="26"/>
  <c r="D167" i="26"/>
  <c r="F166" i="26"/>
  <c r="E166" i="26"/>
  <c r="D166" i="26"/>
  <c r="F165" i="26"/>
  <c r="E165" i="26"/>
  <c r="D165" i="26"/>
  <c r="F164" i="26"/>
  <c r="E164" i="26"/>
  <c r="D164" i="26"/>
  <c r="F163" i="26"/>
  <c r="E163" i="26"/>
  <c r="D163" i="26"/>
  <c r="F162" i="26"/>
  <c r="E162" i="26"/>
  <c r="D162" i="26"/>
  <c r="F161" i="26"/>
  <c r="E161" i="26"/>
  <c r="D161" i="26"/>
  <c r="F160" i="26"/>
  <c r="E160" i="26"/>
  <c r="D160" i="26"/>
  <c r="F159" i="26"/>
  <c r="E159" i="26"/>
  <c r="D159" i="26"/>
  <c r="F158" i="26"/>
  <c r="E158" i="26"/>
  <c r="D158" i="26"/>
  <c r="F157" i="26"/>
  <c r="E157" i="26"/>
  <c r="D157" i="26"/>
  <c r="F156" i="26"/>
  <c r="E156" i="26"/>
  <c r="D156" i="26"/>
  <c r="F155" i="26"/>
  <c r="E155" i="26"/>
  <c r="D155" i="26"/>
  <c r="F154" i="26"/>
  <c r="E154" i="26"/>
  <c r="D154" i="26"/>
  <c r="F153" i="26"/>
  <c r="E153" i="26"/>
  <c r="D153" i="26"/>
  <c r="F152" i="26"/>
  <c r="E152" i="26"/>
  <c r="D152" i="26"/>
  <c r="F151" i="26"/>
  <c r="E151" i="26"/>
  <c r="D151" i="26"/>
  <c r="F150" i="26"/>
  <c r="E150" i="26"/>
  <c r="D150" i="26"/>
  <c r="F149" i="26"/>
  <c r="E149" i="26"/>
  <c r="D149" i="26"/>
  <c r="F148" i="26"/>
  <c r="E148" i="26"/>
  <c r="D148" i="26"/>
  <c r="F147" i="26"/>
  <c r="E147" i="26"/>
  <c r="D147" i="26"/>
  <c r="F146" i="26"/>
  <c r="E146" i="26"/>
  <c r="D146" i="26"/>
  <c r="F145" i="26"/>
  <c r="E145" i="26"/>
  <c r="D145" i="26"/>
  <c r="F144" i="26"/>
  <c r="E144" i="26"/>
  <c r="D144" i="26"/>
  <c r="F143" i="26"/>
  <c r="E143" i="26"/>
  <c r="D143" i="26"/>
  <c r="F142" i="26"/>
  <c r="E142" i="26"/>
  <c r="D142" i="26"/>
  <c r="F141" i="26"/>
  <c r="E141" i="26"/>
  <c r="D141" i="26"/>
  <c r="F140" i="26"/>
  <c r="E140" i="26"/>
  <c r="D140" i="26"/>
  <c r="F139" i="26"/>
  <c r="E139" i="26"/>
  <c r="D139" i="26"/>
  <c r="F138" i="26"/>
  <c r="E138" i="26"/>
  <c r="D138" i="26"/>
  <c r="F137" i="26"/>
  <c r="E137" i="26"/>
  <c r="D137" i="26"/>
  <c r="F136" i="26"/>
  <c r="E136" i="26"/>
  <c r="D136" i="26"/>
  <c r="F135" i="26"/>
  <c r="E135" i="26"/>
  <c r="D135" i="26"/>
  <c r="F134" i="26"/>
  <c r="E134" i="26"/>
  <c r="D134" i="26"/>
  <c r="F133" i="26"/>
  <c r="E133" i="26"/>
  <c r="D133" i="26"/>
  <c r="F132" i="26"/>
  <c r="E132" i="26"/>
  <c r="D132" i="26"/>
  <c r="F131" i="26"/>
  <c r="E131" i="26"/>
  <c r="D131" i="26"/>
  <c r="F130" i="26"/>
  <c r="E130" i="26"/>
  <c r="D130" i="26"/>
  <c r="F129" i="26"/>
  <c r="E129" i="26"/>
  <c r="D129" i="26"/>
  <c r="F128" i="26"/>
  <c r="E128" i="26"/>
  <c r="D128" i="26"/>
  <c r="F127" i="26"/>
  <c r="E127" i="26"/>
  <c r="D127" i="26"/>
  <c r="F126" i="26"/>
  <c r="E126" i="26"/>
  <c r="D126" i="26"/>
  <c r="F125" i="26"/>
  <c r="E125" i="26"/>
  <c r="D125" i="26"/>
  <c r="F124" i="26"/>
  <c r="E124" i="26"/>
  <c r="D124" i="26"/>
  <c r="F123" i="26"/>
  <c r="E123" i="26"/>
  <c r="D123" i="26"/>
  <c r="F122" i="26"/>
  <c r="E122" i="26"/>
  <c r="D122" i="26"/>
  <c r="F121" i="26"/>
  <c r="E121" i="26"/>
  <c r="D121" i="26"/>
  <c r="F120" i="26"/>
  <c r="E120" i="26"/>
  <c r="D120" i="26"/>
  <c r="F119" i="26"/>
  <c r="E119" i="26"/>
  <c r="D119" i="26"/>
  <c r="F118" i="26"/>
  <c r="E118" i="26"/>
  <c r="D118" i="26"/>
  <c r="F117" i="26"/>
  <c r="E117" i="26"/>
  <c r="D117" i="26"/>
  <c r="F116" i="26"/>
  <c r="E116" i="26"/>
  <c r="D116" i="26"/>
  <c r="F115" i="26"/>
  <c r="E115" i="26"/>
  <c r="D115" i="26"/>
  <c r="F114" i="26"/>
  <c r="E114" i="26"/>
  <c r="D114" i="26"/>
  <c r="F113" i="26"/>
  <c r="E113" i="26"/>
  <c r="D113" i="26"/>
  <c r="F112" i="26"/>
  <c r="E112" i="26"/>
  <c r="D112" i="26"/>
  <c r="F111" i="26"/>
  <c r="E111" i="26"/>
  <c r="D111" i="26"/>
  <c r="F110" i="26"/>
  <c r="E110" i="26"/>
  <c r="D110" i="26"/>
  <c r="F109" i="26"/>
  <c r="E109" i="26"/>
  <c r="D109" i="26"/>
  <c r="F108" i="26"/>
  <c r="E108" i="26"/>
  <c r="D108" i="26"/>
  <c r="F107" i="26"/>
  <c r="E107" i="26"/>
  <c r="D107" i="26"/>
  <c r="F106" i="26"/>
  <c r="E106" i="26"/>
  <c r="D106" i="26"/>
  <c r="F105" i="26"/>
  <c r="E105" i="26"/>
  <c r="D105" i="26"/>
  <c r="F104" i="26"/>
  <c r="E104" i="26"/>
  <c r="D104" i="26"/>
  <c r="F103" i="26"/>
  <c r="E103" i="26"/>
  <c r="D103" i="26"/>
  <c r="F102" i="26"/>
  <c r="E102" i="26"/>
  <c r="D102" i="26"/>
  <c r="F101" i="26"/>
  <c r="E101" i="26"/>
  <c r="D101" i="26"/>
  <c r="F100" i="26"/>
  <c r="E100" i="26"/>
  <c r="D100" i="26"/>
  <c r="F99" i="26"/>
  <c r="E99" i="26"/>
  <c r="D99" i="26"/>
  <c r="F98" i="26"/>
  <c r="E98" i="26"/>
  <c r="D98" i="26"/>
  <c r="F97" i="26"/>
  <c r="E97" i="26"/>
  <c r="D97" i="26"/>
  <c r="F96" i="26"/>
  <c r="E96" i="26"/>
  <c r="D96" i="26"/>
  <c r="F95" i="26"/>
  <c r="E95" i="26"/>
  <c r="D95" i="26"/>
  <c r="F94" i="26"/>
  <c r="E94" i="26"/>
  <c r="D94" i="26"/>
  <c r="F93" i="26"/>
  <c r="E93" i="26"/>
  <c r="D93" i="26"/>
  <c r="F92" i="26"/>
  <c r="E92" i="26"/>
  <c r="D92" i="26"/>
  <c r="F91" i="26"/>
  <c r="E91" i="26"/>
  <c r="D91" i="26"/>
  <c r="F90" i="26"/>
  <c r="E90" i="26"/>
  <c r="D90" i="26"/>
  <c r="F89" i="26"/>
  <c r="E89" i="26"/>
  <c r="D89" i="26"/>
  <c r="F88" i="26"/>
  <c r="E88" i="26"/>
  <c r="D88" i="26"/>
  <c r="F87" i="26"/>
  <c r="E87" i="26"/>
  <c r="D87" i="26"/>
  <c r="F86" i="26"/>
  <c r="E86" i="26"/>
  <c r="D86" i="26"/>
  <c r="F85" i="26"/>
  <c r="E85" i="26"/>
  <c r="D85" i="26"/>
  <c r="F84" i="26"/>
  <c r="E84" i="26"/>
  <c r="D84" i="26"/>
  <c r="F83" i="26"/>
  <c r="E83" i="26"/>
  <c r="D83" i="26"/>
  <c r="F82" i="26"/>
  <c r="E82" i="26"/>
  <c r="D82" i="26"/>
  <c r="F81" i="26"/>
  <c r="E81" i="26"/>
  <c r="D81" i="26"/>
  <c r="F80" i="26"/>
  <c r="E80" i="26"/>
  <c r="D80" i="26"/>
  <c r="F79" i="26"/>
  <c r="E79" i="26"/>
  <c r="D79" i="26"/>
  <c r="F78" i="26"/>
  <c r="E78" i="26"/>
  <c r="D78" i="26"/>
  <c r="F77" i="26"/>
  <c r="E77" i="26"/>
  <c r="D77" i="26"/>
  <c r="F76" i="26"/>
  <c r="E76" i="26"/>
  <c r="D76" i="26"/>
  <c r="F75" i="26"/>
  <c r="E75" i="26"/>
  <c r="D75" i="26"/>
  <c r="F74" i="26"/>
  <c r="E74" i="26"/>
  <c r="D74" i="26"/>
  <c r="F73" i="26"/>
  <c r="E73" i="26"/>
  <c r="D73" i="26"/>
  <c r="F72" i="26"/>
  <c r="E72" i="26"/>
  <c r="D72" i="26"/>
  <c r="F71" i="26"/>
  <c r="E71" i="26"/>
  <c r="D71" i="26"/>
  <c r="F70" i="26"/>
  <c r="E70" i="26"/>
  <c r="D70" i="26"/>
  <c r="F69" i="26"/>
  <c r="E69" i="26"/>
  <c r="D69" i="26"/>
  <c r="F68" i="26"/>
  <c r="E68" i="26"/>
  <c r="D68" i="26"/>
  <c r="F67" i="26"/>
  <c r="E67" i="26"/>
  <c r="D67" i="26"/>
  <c r="F66" i="26"/>
  <c r="E66" i="26"/>
  <c r="D66" i="26"/>
  <c r="F65" i="26"/>
  <c r="E65" i="26"/>
  <c r="D65" i="26"/>
  <c r="F64" i="26"/>
  <c r="E64" i="26"/>
  <c r="D64" i="26"/>
  <c r="F63" i="26"/>
  <c r="E63" i="26"/>
  <c r="D63" i="26"/>
  <c r="F62" i="26"/>
  <c r="E62" i="26"/>
  <c r="D62" i="26"/>
  <c r="F61" i="26"/>
  <c r="E61" i="26"/>
  <c r="D61" i="26"/>
  <c r="F60" i="26"/>
  <c r="E60" i="26"/>
  <c r="D60" i="26"/>
  <c r="F59" i="26"/>
  <c r="E59" i="26"/>
  <c r="D59" i="26"/>
  <c r="F58" i="26"/>
  <c r="E58" i="26"/>
  <c r="D58" i="26"/>
  <c r="F57" i="26"/>
  <c r="E57" i="26"/>
  <c r="D57" i="26"/>
  <c r="F56" i="26"/>
  <c r="E56" i="26"/>
  <c r="D56" i="26"/>
  <c r="F55" i="26"/>
  <c r="E55" i="26"/>
  <c r="D55" i="26"/>
  <c r="F54" i="26"/>
  <c r="E54" i="26"/>
  <c r="D54" i="26"/>
  <c r="F53" i="26"/>
  <c r="E53" i="26"/>
  <c r="D53" i="26"/>
  <c r="F52" i="26"/>
  <c r="E52" i="26"/>
  <c r="D52" i="26"/>
  <c r="F51" i="26"/>
  <c r="E51" i="26"/>
  <c r="D51" i="26"/>
  <c r="F50" i="26"/>
  <c r="E50" i="26"/>
  <c r="D50" i="26"/>
  <c r="F49" i="26"/>
  <c r="E49" i="26"/>
  <c r="D49" i="26"/>
  <c r="F48" i="26"/>
  <c r="E48" i="26"/>
  <c r="D48" i="26"/>
  <c r="F47" i="26"/>
  <c r="E47" i="26"/>
  <c r="D47" i="26"/>
  <c r="F46" i="26"/>
  <c r="E46" i="26"/>
  <c r="D46" i="26"/>
  <c r="F45" i="26"/>
  <c r="E45" i="26"/>
  <c r="D45" i="26"/>
  <c r="F44" i="26"/>
  <c r="E44" i="26"/>
  <c r="D44" i="26"/>
  <c r="F43" i="26"/>
  <c r="E43" i="26"/>
  <c r="D43" i="26"/>
  <c r="F42" i="26"/>
  <c r="E42" i="26"/>
  <c r="D42" i="26"/>
  <c r="F41" i="26"/>
  <c r="E41" i="26"/>
  <c r="D41" i="26"/>
  <c r="F40" i="26"/>
  <c r="E40" i="26"/>
  <c r="D40" i="26"/>
  <c r="F39" i="26"/>
  <c r="E39" i="26"/>
  <c r="D39" i="26"/>
  <c r="F38" i="26"/>
  <c r="E38" i="26"/>
  <c r="D38" i="26"/>
  <c r="F37" i="26"/>
  <c r="E37" i="26"/>
  <c r="D37" i="26"/>
  <c r="F36" i="26"/>
  <c r="E36" i="26"/>
  <c r="D36" i="26"/>
  <c r="F35" i="26"/>
  <c r="E35" i="26"/>
  <c r="D35" i="26"/>
  <c r="F34" i="26"/>
  <c r="E34" i="26"/>
  <c r="D34" i="26"/>
  <c r="F33" i="26"/>
  <c r="E33" i="26"/>
  <c r="D33" i="26"/>
  <c r="F32" i="26"/>
  <c r="E32" i="26"/>
  <c r="D32" i="26"/>
  <c r="F31" i="26"/>
  <c r="E31" i="26"/>
  <c r="D31" i="26"/>
  <c r="F30" i="26"/>
  <c r="E30" i="26"/>
  <c r="D30" i="26"/>
  <c r="F29" i="26"/>
  <c r="E29" i="26"/>
  <c r="D29" i="26"/>
  <c r="F28" i="26"/>
  <c r="E28" i="26"/>
  <c r="D28" i="26"/>
  <c r="F27" i="26"/>
  <c r="E27" i="26"/>
  <c r="D27" i="26"/>
  <c r="F26" i="26"/>
  <c r="E26" i="26"/>
  <c r="D26" i="26"/>
  <c r="F25" i="26"/>
  <c r="E25" i="26"/>
  <c r="D25" i="26"/>
  <c r="F24" i="26"/>
  <c r="E24" i="26"/>
  <c r="D24" i="26"/>
  <c r="F23" i="26"/>
  <c r="E23" i="26"/>
  <c r="D23" i="26"/>
  <c r="F22" i="26"/>
  <c r="E22" i="26"/>
  <c r="D22" i="26"/>
  <c r="F21" i="26"/>
  <c r="E21" i="26"/>
  <c r="D21" i="26"/>
  <c r="F20" i="26"/>
  <c r="E20" i="26"/>
  <c r="D20" i="26"/>
  <c r="F19" i="26"/>
  <c r="E19" i="26"/>
  <c r="D19" i="26"/>
  <c r="F18" i="26"/>
  <c r="E18" i="26"/>
  <c r="D18" i="26"/>
  <c r="F17" i="26"/>
  <c r="E17" i="26"/>
  <c r="D17" i="26"/>
  <c r="F16" i="26"/>
  <c r="E16" i="26"/>
  <c r="F15" i="26"/>
  <c r="D416" i="28"/>
  <c r="H8" i="23"/>
  <c r="AF14" i="28"/>
  <c r="AE14" i="28"/>
  <c r="AD14" i="28"/>
  <c r="AC14" i="28"/>
  <c r="Z14" i="28"/>
  <c r="Y14" i="28"/>
  <c r="AF13" i="28"/>
  <c r="AE13" i="28"/>
  <c r="AD13" i="28"/>
  <c r="AC13" i="28"/>
  <c r="Z13" i="28"/>
  <c r="Y13" i="28"/>
  <c r="S4" i="28"/>
  <c r="S12" i="18"/>
  <c r="F3" i="17" s="1"/>
  <c r="T416" i="28"/>
  <c r="P416" i="28"/>
  <c r="X414" i="28"/>
  <c r="B414" i="28"/>
  <c r="X413" i="28"/>
  <c r="B413" i="28"/>
  <c r="X412" i="28"/>
  <c r="B412" i="28"/>
  <c r="X411" i="28"/>
  <c r="B411" i="28"/>
  <c r="X410" i="28"/>
  <c r="B410" i="28"/>
  <c r="X409" i="28"/>
  <c r="B409" i="28"/>
  <c r="X408" i="28"/>
  <c r="B408" i="28"/>
  <c r="X407" i="28"/>
  <c r="B407" i="28"/>
  <c r="X406" i="28"/>
  <c r="B406" i="28"/>
  <c r="X405" i="28"/>
  <c r="B405" i="28"/>
  <c r="X404" i="28"/>
  <c r="B404" i="28"/>
  <c r="X403" i="28"/>
  <c r="B403" i="28"/>
  <c r="X402" i="28"/>
  <c r="B402" i="28"/>
  <c r="X401" i="28"/>
  <c r="B401" i="28"/>
  <c r="X400" i="28"/>
  <c r="B400" i="28"/>
  <c r="X399" i="28"/>
  <c r="B399" i="28"/>
  <c r="X398" i="28"/>
  <c r="B398" i="28"/>
  <c r="X397" i="28"/>
  <c r="B397" i="28"/>
  <c r="X396" i="28"/>
  <c r="B396" i="28"/>
  <c r="X395" i="28"/>
  <c r="B395" i="28"/>
  <c r="X394" i="28"/>
  <c r="B394" i="28"/>
  <c r="X393" i="28"/>
  <c r="B393" i="28"/>
  <c r="X392" i="28"/>
  <c r="B392" i="28"/>
  <c r="X391" i="28"/>
  <c r="B391" i="28"/>
  <c r="X390" i="28"/>
  <c r="B390" i="28"/>
  <c r="X389" i="28"/>
  <c r="B389" i="28"/>
  <c r="X388" i="28"/>
  <c r="B388" i="28"/>
  <c r="X387" i="28"/>
  <c r="B387" i="28"/>
  <c r="X386" i="28"/>
  <c r="B386" i="28"/>
  <c r="X385" i="28"/>
  <c r="B385" i="28"/>
  <c r="X384" i="28"/>
  <c r="B384" i="28"/>
  <c r="X383" i="28"/>
  <c r="B383" i="28"/>
  <c r="X382" i="28"/>
  <c r="B382" i="28"/>
  <c r="X381" i="28"/>
  <c r="B381" i="28"/>
  <c r="X380" i="28"/>
  <c r="B380" i="28"/>
  <c r="X379" i="28"/>
  <c r="B379" i="28"/>
  <c r="X378" i="28"/>
  <c r="B378" i="28"/>
  <c r="X377" i="28"/>
  <c r="B377" i="28"/>
  <c r="X376" i="28"/>
  <c r="B376" i="28"/>
  <c r="X375" i="28"/>
  <c r="B375" i="28"/>
  <c r="X374" i="28"/>
  <c r="B374" i="28"/>
  <c r="X373" i="28"/>
  <c r="B373" i="28"/>
  <c r="X372" i="28"/>
  <c r="B372" i="28"/>
  <c r="X371" i="28"/>
  <c r="B371" i="28"/>
  <c r="X370" i="28"/>
  <c r="B370" i="28"/>
  <c r="X369" i="28"/>
  <c r="B369" i="28"/>
  <c r="X368" i="28"/>
  <c r="B368" i="28"/>
  <c r="X367" i="28"/>
  <c r="B367" i="28"/>
  <c r="X366" i="28"/>
  <c r="B366" i="28"/>
  <c r="X365" i="28"/>
  <c r="B365" i="28"/>
  <c r="X364" i="28"/>
  <c r="B364" i="28"/>
  <c r="X363" i="28"/>
  <c r="B363" i="28"/>
  <c r="X362" i="28"/>
  <c r="B362" i="28"/>
  <c r="X361" i="28"/>
  <c r="B361" i="28"/>
  <c r="X360" i="28"/>
  <c r="B360" i="28"/>
  <c r="X359" i="28"/>
  <c r="B359" i="28"/>
  <c r="X358" i="28"/>
  <c r="B358" i="28"/>
  <c r="X357" i="28"/>
  <c r="B357" i="28"/>
  <c r="X356" i="28"/>
  <c r="B356" i="28"/>
  <c r="X355" i="28"/>
  <c r="B355" i="28"/>
  <c r="X354" i="28"/>
  <c r="B354" i="28"/>
  <c r="X353" i="28"/>
  <c r="B353" i="28"/>
  <c r="X352" i="28"/>
  <c r="B352" i="28"/>
  <c r="X351" i="28"/>
  <c r="B351" i="28"/>
  <c r="X350" i="28"/>
  <c r="B350" i="28"/>
  <c r="X349" i="28"/>
  <c r="B349" i="28"/>
  <c r="X348" i="28"/>
  <c r="B348" i="28"/>
  <c r="X347" i="28"/>
  <c r="B347" i="28"/>
  <c r="X346" i="28"/>
  <c r="B346" i="28"/>
  <c r="X345" i="28"/>
  <c r="B345" i="28"/>
  <c r="X344" i="28"/>
  <c r="B344" i="28"/>
  <c r="X343" i="28"/>
  <c r="B343" i="28"/>
  <c r="X342" i="28"/>
  <c r="B342" i="28"/>
  <c r="X341" i="28"/>
  <c r="B341" i="28"/>
  <c r="X340" i="28"/>
  <c r="B340" i="28"/>
  <c r="X339" i="28"/>
  <c r="B339" i="28"/>
  <c r="X338" i="28"/>
  <c r="B338" i="28"/>
  <c r="X337" i="28"/>
  <c r="B337" i="28"/>
  <c r="X336" i="28"/>
  <c r="B336" i="28"/>
  <c r="X335" i="28"/>
  <c r="B335" i="28"/>
  <c r="X334" i="28"/>
  <c r="B334" i="28"/>
  <c r="X333" i="28"/>
  <c r="B333" i="28"/>
  <c r="X332" i="28"/>
  <c r="B332" i="28"/>
  <c r="X331" i="28"/>
  <c r="B331" i="28"/>
  <c r="X330" i="28"/>
  <c r="B330" i="28"/>
  <c r="X329" i="28"/>
  <c r="B329" i="28"/>
  <c r="X328" i="28"/>
  <c r="B328" i="28"/>
  <c r="X327" i="28"/>
  <c r="B327" i="28"/>
  <c r="X326" i="28"/>
  <c r="B326" i="28"/>
  <c r="X325" i="28"/>
  <c r="B325" i="28"/>
  <c r="X324" i="28"/>
  <c r="B324" i="28"/>
  <c r="X323" i="28"/>
  <c r="B323" i="28"/>
  <c r="X322" i="28"/>
  <c r="B322" i="28"/>
  <c r="X321" i="28"/>
  <c r="B321" i="28"/>
  <c r="X320" i="28"/>
  <c r="B320" i="28"/>
  <c r="X319" i="28"/>
  <c r="B319" i="28"/>
  <c r="X318" i="28"/>
  <c r="B318" i="28"/>
  <c r="X317" i="28"/>
  <c r="B317" i="28"/>
  <c r="X316" i="28"/>
  <c r="B316" i="28"/>
  <c r="X315" i="28"/>
  <c r="B315" i="28"/>
  <c r="X314" i="28"/>
  <c r="B314" i="28"/>
  <c r="X313" i="28"/>
  <c r="B313" i="28"/>
  <c r="X312" i="28"/>
  <c r="B312" i="28"/>
  <c r="X311" i="28"/>
  <c r="B311" i="28"/>
  <c r="X310" i="28"/>
  <c r="B310" i="28"/>
  <c r="X309" i="28"/>
  <c r="B309" i="28"/>
  <c r="X308" i="28"/>
  <c r="B308" i="28"/>
  <c r="X307" i="28"/>
  <c r="B307" i="28"/>
  <c r="X306" i="28"/>
  <c r="B306" i="28"/>
  <c r="X305" i="28"/>
  <c r="B305" i="28"/>
  <c r="X304" i="28"/>
  <c r="B304" i="28"/>
  <c r="X303" i="28"/>
  <c r="B303" i="28"/>
  <c r="X302" i="28"/>
  <c r="B302" i="28"/>
  <c r="X301" i="28"/>
  <c r="B301" i="28"/>
  <c r="X300" i="28"/>
  <c r="B300" i="28"/>
  <c r="X299" i="28"/>
  <c r="B299" i="28"/>
  <c r="X298" i="28"/>
  <c r="B298" i="28"/>
  <c r="X297" i="28"/>
  <c r="B297" i="28"/>
  <c r="X296" i="28"/>
  <c r="B296" i="28"/>
  <c r="X295" i="28"/>
  <c r="B295" i="28"/>
  <c r="X294" i="28"/>
  <c r="B294" i="28"/>
  <c r="X293" i="28"/>
  <c r="B293" i="28"/>
  <c r="X292" i="28"/>
  <c r="B292" i="28"/>
  <c r="X291" i="28"/>
  <c r="B291" i="28"/>
  <c r="X290" i="28"/>
  <c r="B290" i="28"/>
  <c r="X289" i="28"/>
  <c r="B289" i="28"/>
  <c r="X288" i="28"/>
  <c r="B288" i="28"/>
  <c r="X287" i="28"/>
  <c r="B287" i="28"/>
  <c r="X286" i="28"/>
  <c r="B286" i="28"/>
  <c r="X285" i="28"/>
  <c r="B285" i="28"/>
  <c r="X284" i="28"/>
  <c r="B284" i="28"/>
  <c r="X283" i="28"/>
  <c r="B283" i="28"/>
  <c r="X282" i="28"/>
  <c r="B282" i="28"/>
  <c r="X281" i="28"/>
  <c r="B281" i="28"/>
  <c r="X280" i="28"/>
  <c r="B280" i="28"/>
  <c r="X279" i="28"/>
  <c r="B279" i="28"/>
  <c r="X278" i="28"/>
  <c r="B278" i="28"/>
  <c r="X277" i="28"/>
  <c r="B277" i="28"/>
  <c r="X276" i="28"/>
  <c r="B276" i="28"/>
  <c r="X275" i="28"/>
  <c r="B275" i="28"/>
  <c r="X274" i="28"/>
  <c r="B274" i="28"/>
  <c r="X273" i="28"/>
  <c r="B273" i="28"/>
  <c r="X272" i="28"/>
  <c r="B272" i="28"/>
  <c r="X271" i="28"/>
  <c r="B271" i="28"/>
  <c r="X270" i="28"/>
  <c r="B270" i="28"/>
  <c r="X269" i="28"/>
  <c r="B269" i="28"/>
  <c r="X268" i="28"/>
  <c r="B268" i="28"/>
  <c r="X267" i="28"/>
  <c r="B267" i="28"/>
  <c r="X266" i="28"/>
  <c r="B266" i="28"/>
  <c r="X265" i="28"/>
  <c r="B265" i="28"/>
  <c r="X264" i="28"/>
  <c r="B264" i="28"/>
  <c r="X263" i="28"/>
  <c r="B263" i="28"/>
  <c r="X262" i="28"/>
  <c r="B262" i="28"/>
  <c r="X261" i="28"/>
  <c r="B261" i="28"/>
  <c r="X260" i="28"/>
  <c r="B260" i="28"/>
  <c r="X259" i="28"/>
  <c r="B259" i="28"/>
  <c r="X258" i="28"/>
  <c r="B258" i="28"/>
  <c r="X257" i="28"/>
  <c r="B257" i="28"/>
  <c r="X256" i="28"/>
  <c r="B256" i="28"/>
  <c r="X255" i="28"/>
  <c r="B255" i="28"/>
  <c r="X254" i="28"/>
  <c r="B254" i="28"/>
  <c r="X253" i="28"/>
  <c r="B253" i="28"/>
  <c r="X252" i="28"/>
  <c r="B252" i="28"/>
  <c r="X251" i="28"/>
  <c r="B251" i="28"/>
  <c r="X250" i="28"/>
  <c r="B250" i="28"/>
  <c r="X249" i="28"/>
  <c r="B249" i="28"/>
  <c r="X248" i="28"/>
  <c r="B248" i="28"/>
  <c r="X247" i="28"/>
  <c r="B247" i="28"/>
  <c r="X246" i="28"/>
  <c r="B246" i="28"/>
  <c r="X245" i="28"/>
  <c r="B245" i="28"/>
  <c r="X244" i="28"/>
  <c r="B244" i="28"/>
  <c r="X243" i="28"/>
  <c r="B243" i="28"/>
  <c r="X242" i="28"/>
  <c r="B242" i="28"/>
  <c r="X241" i="28"/>
  <c r="B241" i="28"/>
  <c r="X240" i="28"/>
  <c r="B240" i="28"/>
  <c r="X239" i="28"/>
  <c r="B239" i="28"/>
  <c r="X238" i="28"/>
  <c r="B238" i="28"/>
  <c r="X237" i="28"/>
  <c r="B237" i="28"/>
  <c r="X236" i="28"/>
  <c r="B236" i="28"/>
  <c r="X235" i="28"/>
  <c r="B235" i="28"/>
  <c r="X234" i="28"/>
  <c r="B234" i="28"/>
  <c r="X233" i="28"/>
  <c r="B233" i="28"/>
  <c r="X232" i="28"/>
  <c r="B232" i="28"/>
  <c r="X231" i="28"/>
  <c r="B231" i="28"/>
  <c r="X230" i="28"/>
  <c r="B230" i="28"/>
  <c r="X229" i="28"/>
  <c r="B229" i="28"/>
  <c r="X228" i="28"/>
  <c r="B228" i="28"/>
  <c r="X227" i="28"/>
  <c r="B227" i="28"/>
  <c r="X226" i="28"/>
  <c r="B226" i="28"/>
  <c r="X225" i="28"/>
  <c r="B225" i="28"/>
  <c r="X224" i="28"/>
  <c r="B224" i="28"/>
  <c r="X223" i="28"/>
  <c r="B223" i="28"/>
  <c r="X222" i="28"/>
  <c r="B222" i="28"/>
  <c r="X221" i="28"/>
  <c r="B221" i="28"/>
  <c r="X220" i="28"/>
  <c r="B220" i="28"/>
  <c r="X219" i="28"/>
  <c r="B219" i="28"/>
  <c r="X218" i="28"/>
  <c r="B218" i="28"/>
  <c r="X217" i="28"/>
  <c r="B217" i="28"/>
  <c r="X216" i="28"/>
  <c r="B216" i="28"/>
  <c r="X215" i="28"/>
  <c r="B215" i="28"/>
  <c r="X214" i="28"/>
  <c r="B214" i="28"/>
  <c r="X213" i="28"/>
  <c r="B213" i="28"/>
  <c r="X212" i="28"/>
  <c r="B212" i="28"/>
  <c r="X211" i="28"/>
  <c r="B211" i="28"/>
  <c r="X210" i="28"/>
  <c r="B210" i="28"/>
  <c r="X209" i="28"/>
  <c r="B209" i="28"/>
  <c r="X208" i="28"/>
  <c r="B208" i="28"/>
  <c r="X207" i="28"/>
  <c r="B207" i="28"/>
  <c r="X206" i="28"/>
  <c r="B206" i="28"/>
  <c r="X205" i="28"/>
  <c r="B205" i="28"/>
  <c r="X204" i="28"/>
  <c r="B204" i="28"/>
  <c r="X203" i="28"/>
  <c r="B203" i="28"/>
  <c r="X202" i="28"/>
  <c r="B202" i="28"/>
  <c r="X201" i="28"/>
  <c r="B201" i="28"/>
  <c r="X200" i="28"/>
  <c r="B200" i="28"/>
  <c r="X199" i="28"/>
  <c r="B199" i="28"/>
  <c r="X198" i="28"/>
  <c r="B198" i="28"/>
  <c r="X197" i="28"/>
  <c r="B197" i="28"/>
  <c r="X196" i="28"/>
  <c r="B196" i="28"/>
  <c r="X195" i="28"/>
  <c r="B195" i="28"/>
  <c r="X194" i="28"/>
  <c r="B194" i="28"/>
  <c r="X193" i="28"/>
  <c r="B193" i="28"/>
  <c r="X192" i="28"/>
  <c r="B192" i="28"/>
  <c r="X191" i="28"/>
  <c r="B191" i="28"/>
  <c r="X190" i="28"/>
  <c r="B190" i="28"/>
  <c r="X189" i="28"/>
  <c r="B189" i="28"/>
  <c r="X188" i="28"/>
  <c r="B188" i="28"/>
  <c r="X187" i="28"/>
  <c r="B187" i="28"/>
  <c r="X186" i="28"/>
  <c r="B186" i="28"/>
  <c r="X185" i="28"/>
  <c r="B185" i="28"/>
  <c r="X184" i="28"/>
  <c r="B184" i="28"/>
  <c r="X183" i="28"/>
  <c r="B183" i="28"/>
  <c r="X182" i="28"/>
  <c r="B182" i="28"/>
  <c r="X181" i="28"/>
  <c r="B181" i="28"/>
  <c r="X180" i="28"/>
  <c r="B180" i="28"/>
  <c r="X179" i="28"/>
  <c r="B179" i="28"/>
  <c r="X178" i="28"/>
  <c r="B178" i="28"/>
  <c r="X177" i="28"/>
  <c r="B177" i="28"/>
  <c r="X176" i="28"/>
  <c r="B176" i="28"/>
  <c r="X175" i="28"/>
  <c r="B175" i="28"/>
  <c r="X174" i="28"/>
  <c r="B174" i="28"/>
  <c r="X173" i="28"/>
  <c r="B173" i="28"/>
  <c r="X172" i="28"/>
  <c r="B172" i="28"/>
  <c r="X171" i="28"/>
  <c r="B171" i="28"/>
  <c r="X170" i="28"/>
  <c r="B170" i="28"/>
  <c r="X169" i="28"/>
  <c r="B169" i="28"/>
  <c r="X168" i="28"/>
  <c r="B168" i="28"/>
  <c r="X167" i="28"/>
  <c r="B167" i="28"/>
  <c r="X166" i="28"/>
  <c r="B166" i="28"/>
  <c r="X165" i="28"/>
  <c r="B165" i="28"/>
  <c r="X164" i="28"/>
  <c r="B164" i="28"/>
  <c r="X163" i="28"/>
  <c r="B163" i="28"/>
  <c r="X162" i="28"/>
  <c r="B162" i="28"/>
  <c r="X161" i="28"/>
  <c r="B161" i="28"/>
  <c r="X160" i="28"/>
  <c r="B160" i="28"/>
  <c r="X159" i="28"/>
  <c r="B159" i="28"/>
  <c r="X158" i="28"/>
  <c r="B158" i="28"/>
  <c r="X157" i="28"/>
  <c r="B157" i="28"/>
  <c r="X156" i="28"/>
  <c r="B156" i="28"/>
  <c r="X155" i="28"/>
  <c r="B155" i="28"/>
  <c r="X154" i="28"/>
  <c r="B154" i="28"/>
  <c r="X153" i="28"/>
  <c r="B153" i="28"/>
  <c r="X152" i="28"/>
  <c r="B152" i="28"/>
  <c r="X151" i="28"/>
  <c r="B151" i="28"/>
  <c r="X150" i="28"/>
  <c r="B150" i="28"/>
  <c r="X149" i="28"/>
  <c r="B149" i="28"/>
  <c r="X148" i="28"/>
  <c r="B148" i="28"/>
  <c r="X147" i="28"/>
  <c r="B147" i="28"/>
  <c r="X146" i="28"/>
  <c r="B146" i="28"/>
  <c r="X145" i="28"/>
  <c r="B145" i="28"/>
  <c r="X144" i="28"/>
  <c r="B144" i="28"/>
  <c r="X143" i="28"/>
  <c r="B143" i="28"/>
  <c r="X142" i="28"/>
  <c r="B142" i="28"/>
  <c r="X141" i="28"/>
  <c r="B141" i="28"/>
  <c r="X140" i="28"/>
  <c r="B140" i="28"/>
  <c r="X139" i="28"/>
  <c r="B139" i="28"/>
  <c r="X138" i="28"/>
  <c r="B138" i="28"/>
  <c r="X137" i="28"/>
  <c r="B137" i="28"/>
  <c r="X136" i="28"/>
  <c r="B136" i="28"/>
  <c r="X135" i="28"/>
  <c r="B135" i="28"/>
  <c r="X134" i="28"/>
  <c r="B134" i="28"/>
  <c r="X133" i="28"/>
  <c r="B133" i="28"/>
  <c r="X132" i="28"/>
  <c r="B132" i="28"/>
  <c r="X131" i="28"/>
  <c r="B131" i="28"/>
  <c r="X130" i="28"/>
  <c r="B130" i="28"/>
  <c r="X129" i="28"/>
  <c r="B129" i="28"/>
  <c r="X128" i="28"/>
  <c r="B128" i="28"/>
  <c r="X127" i="28"/>
  <c r="B127" i="28"/>
  <c r="X126" i="28"/>
  <c r="B126" i="28"/>
  <c r="X125" i="28"/>
  <c r="B125" i="28"/>
  <c r="X124" i="28"/>
  <c r="B124" i="28"/>
  <c r="X123" i="28"/>
  <c r="B123" i="28"/>
  <c r="X122" i="28"/>
  <c r="B122" i="28"/>
  <c r="X121" i="28"/>
  <c r="B121" i="28"/>
  <c r="X120" i="28"/>
  <c r="B120" i="28"/>
  <c r="X119" i="28"/>
  <c r="B119" i="28"/>
  <c r="X118" i="28"/>
  <c r="B118" i="28"/>
  <c r="X117" i="28"/>
  <c r="B117" i="28"/>
  <c r="X116" i="28"/>
  <c r="B116" i="28"/>
  <c r="X115" i="28"/>
  <c r="B115" i="28"/>
  <c r="X114" i="28"/>
  <c r="B114" i="28"/>
  <c r="X113" i="28"/>
  <c r="B113" i="28"/>
  <c r="X112" i="28"/>
  <c r="B112" i="28"/>
  <c r="X111" i="28"/>
  <c r="B111" i="28"/>
  <c r="X110" i="28"/>
  <c r="B110" i="28"/>
  <c r="X109" i="28"/>
  <c r="B109" i="28"/>
  <c r="X108" i="28"/>
  <c r="B108" i="28"/>
  <c r="X107" i="28"/>
  <c r="B107" i="28"/>
  <c r="X106" i="28"/>
  <c r="B106" i="28"/>
  <c r="X105" i="28"/>
  <c r="B105" i="28"/>
  <c r="X104" i="28"/>
  <c r="B104" i="28"/>
  <c r="X103" i="28"/>
  <c r="B103" i="28"/>
  <c r="X102" i="28"/>
  <c r="B102" i="28"/>
  <c r="X101" i="28"/>
  <c r="B101" i="28"/>
  <c r="X100" i="28"/>
  <c r="B100" i="28"/>
  <c r="X99" i="28"/>
  <c r="B99" i="28"/>
  <c r="X98" i="28"/>
  <c r="B98" i="28"/>
  <c r="X97" i="28"/>
  <c r="B97" i="28"/>
  <c r="X96" i="28"/>
  <c r="B96" i="28"/>
  <c r="X95" i="28"/>
  <c r="B95" i="28"/>
  <c r="X94" i="28"/>
  <c r="B94" i="28"/>
  <c r="X93" i="28"/>
  <c r="B93" i="28"/>
  <c r="X92" i="28"/>
  <c r="B92" i="28"/>
  <c r="X91" i="28"/>
  <c r="B91" i="28"/>
  <c r="X90" i="28"/>
  <c r="B90" i="28"/>
  <c r="X89" i="28"/>
  <c r="B89" i="28"/>
  <c r="X88" i="28"/>
  <c r="B88" i="28"/>
  <c r="X87" i="28"/>
  <c r="B87" i="28"/>
  <c r="X86" i="28"/>
  <c r="B86" i="28"/>
  <c r="X85" i="28"/>
  <c r="B85" i="28"/>
  <c r="X84" i="28"/>
  <c r="B84" i="28"/>
  <c r="X83" i="28"/>
  <c r="B83" i="28"/>
  <c r="X82" i="28"/>
  <c r="B82" i="28"/>
  <c r="X81" i="28"/>
  <c r="B81" i="28"/>
  <c r="X80" i="28"/>
  <c r="B80" i="28"/>
  <c r="X79" i="28"/>
  <c r="B79" i="28"/>
  <c r="X78" i="28"/>
  <c r="B78" i="28"/>
  <c r="X77" i="28"/>
  <c r="B77" i="28"/>
  <c r="X76" i="28"/>
  <c r="B76" i="28"/>
  <c r="X75" i="28"/>
  <c r="B75" i="28"/>
  <c r="X74" i="28"/>
  <c r="B74" i="28"/>
  <c r="X73" i="28"/>
  <c r="B73" i="28"/>
  <c r="X72" i="28"/>
  <c r="B72" i="28"/>
  <c r="X71" i="28"/>
  <c r="B71" i="28"/>
  <c r="X70" i="28"/>
  <c r="B70" i="28"/>
  <c r="X69" i="28"/>
  <c r="B69" i="28"/>
  <c r="X68" i="28"/>
  <c r="B68" i="28"/>
  <c r="X67" i="28"/>
  <c r="B67" i="28"/>
  <c r="X66" i="28"/>
  <c r="B66" i="28"/>
  <c r="X65" i="28"/>
  <c r="B65" i="28"/>
  <c r="X64" i="28"/>
  <c r="B64" i="28"/>
  <c r="X63" i="28"/>
  <c r="B63" i="28"/>
  <c r="X62" i="28"/>
  <c r="B62" i="28"/>
  <c r="X61" i="28"/>
  <c r="B61" i="28"/>
  <c r="X60" i="28"/>
  <c r="B60" i="28"/>
  <c r="X59" i="28"/>
  <c r="B59" i="28"/>
  <c r="X58" i="28"/>
  <c r="B58" i="28"/>
  <c r="X57" i="28"/>
  <c r="B57" i="28"/>
  <c r="X56" i="28"/>
  <c r="B56" i="28"/>
  <c r="X55" i="28"/>
  <c r="B55" i="28"/>
  <c r="X54" i="28"/>
  <c r="B54" i="28"/>
  <c r="X53" i="28"/>
  <c r="B53" i="28"/>
  <c r="X52" i="28"/>
  <c r="B52" i="28"/>
  <c r="X51" i="28"/>
  <c r="B51" i="28"/>
  <c r="X50" i="28"/>
  <c r="B50" i="28"/>
  <c r="X49" i="28"/>
  <c r="B49" i="28"/>
  <c r="X48" i="28"/>
  <c r="B48" i="28"/>
  <c r="X47" i="28"/>
  <c r="B47" i="28"/>
  <c r="X46" i="28"/>
  <c r="B46" i="28"/>
  <c r="X45" i="28"/>
  <c r="B45" i="28"/>
  <c r="X44" i="28"/>
  <c r="B44" i="28"/>
  <c r="X43" i="28"/>
  <c r="B43" i="28"/>
  <c r="X42" i="28"/>
  <c r="B42" i="28"/>
  <c r="X41" i="28"/>
  <c r="B41" i="28"/>
  <c r="X40" i="28"/>
  <c r="B40" i="28"/>
  <c r="X39" i="28"/>
  <c r="B39" i="28"/>
  <c r="X38" i="28"/>
  <c r="B38" i="28"/>
  <c r="X37" i="28"/>
  <c r="B37" i="28"/>
  <c r="X36" i="28"/>
  <c r="B36" i="28"/>
  <c r="X35" i="28"/>
  <c r="B35" i="28"/>
  <c r="X34" i="28"/>
  <c r="B34" i="28"/>
  <c r="X33" i="28"/>
  <c r="B33" i="28"/>
  <c r="X32" i="28"/>
  <c r="B32" i="28"/>
  <c r="X31" i="28"/>
  <c r="B31" i="28"/>
  <c r="X30" i="28"/>
  <c r="B30" i="28"/>
  <c r="X29" i="28"/>
  <c r="B29" i="28"/>
  <c r="X28" i="28"/>
  <c r="B28" i="28"/>
  <c r="X27" i="28"/>
  <c r="B27" i="28"/>
  <c r="X26" i="28"/>
  <c r="B26" i="28"/>
  <c r="X25" i="28"/>
  <c r="B25" i="28"/>
  <c r="X24" i="28"/>
  <c r="B24" i="28"/>
  <c r="X23" i="28"/>
  <c r="B23" i="28"/>
  <c r="X22" i="28"/>
  <c r="B22" i="28"/>
  <c r="X21" i="28"/>
  <c r="B21" i="28"/>
  <c r="X20" i="28"/>
  <c r="B20" i="28"/>
  <c r="X19" i="28"/>
  <c r="B19" i="28"/>
  <c r="X18" i="28"/>
  <c r="B18" i="28"/>
  <c r="X17" i="28"/>
  <c r="B17" i="28"/>
  <c r="X16" i="28"/>
  <c r="B16" i="28"/>
  <c r="F48" i="6"/>
  <c r="E47" i="6" s="1"/>
  <c r="A32" i="21"/>
  <c r="A19" i="21"/>
  <c r="A20" i="21"/>
  <c r="A21" i="21"/>
  <c r="A22" i="21"/>
  <c r="A11" i="21"/>
  <c r="A12" i="21"/>
  <c r="A13" i="21"/>
  <c r="A14" i="21"/>
  <c r="A15" i="21"/>
  <c r="A27" i="21"/>
  <c r="A30" i="21"/>
  <c r="A31" i="21"/>
  <c r="A4" i="21"/>
  <c r="A5" i="21"/>
  <c r="C55" i="6"/>
  <c r="C53" i="6"/>
  <c r="C47" i="6"/>
  <c r="C43" i="6"/>
  <c r="C38" i="6"/>
  <c r="C32" i="6"/>
  <c r="C27" i="6"/>
  <c r="C21" i="6"/>
  <c r="A3" i="27"/>
  <c r="A2" i="27"/>
  <c r="C4" i="26"/>
  <c r="I4" i="23"/>
  <c r="A20" i="18"/>
  <c r="A21" i="18"/>
  <c r="A22" i="18"/>
  <c r="A23" i="18"/>
  <c r="A24" i="18"/>
  <c r="F6" i="21"/>
  <c r="B75" i="9"/>
  <c r="B73" i="9"/>
  <c r="B69" i="9"/>
  <c r="B67" i="9"/>
  <c r="B57" i="9"/>
  <c r="B11" i="9"/>
  <c r="B9" i="9"/>
  <c r="B7" i="9"/>
  <c r="B5" i="9"/>
  <c r="G2" i="23"/>
  <c r="D23" i="6"/>
  <c r="D24" i="6"/>
  <c r="D25" i="6" s="1"/>
  <c r="A52" i="18"/>
  <c r="A50" i="18"/>
  <c r="A41" i="18"/>
  <c r="A58" i="18"/>
  <c r="A57" i="18"/>
  <c r="A56" i="18"/>
  <c r="A55" i="18"/>
  <c r="A53" i="18"/>
  <c r="L50" i="18"/>
  <c r="L49" i="18"/>
  <c r="L48" i="18"/>
  <c r="L47" i="18"/>
  <c r="L46" i="18"/>
  <c r="L45" i="18"/>
  <c r="L44" i="18"/>
  <c r="A49" i="18"/>
  <c r="A48" i="18"/>
  <c r="A47" i="18"/>
  <c r="A46" i="18"/>
  <c r="A45" i="18"/>
  <c r="A44" i="18"/>
  <c r="L4" i="27"/>
  <c r="L5" i="26"/>
  <c r="C2" i="21"/>
  <c r="C1" i="21"/>
  <c r="F50" i="6"/>
  <c r="A59" i="21"/>
  <c r="A44" i="21"/>
  <c r="F16" i="21"/>
  <c r="H3" i="18" s="1"/>
  <c r="F60" i="21"/>
  <c r="AG3" i="18" s="1"/>
  <c r="F45" i="21"/>
  <c r="Y3" i="18" s="1"/>
  <c r="G3" i="23"/>
  <c r="G1" i="23"/>
  <c r="E30" i="6"/>
  <c r="E29" i="6"/>
  <c r="E28" i="6"/>
  <c r="A75" i="21"/>
  <c r="A72" i="21"/>
  <c r="A71" i="21"/>
  <c r="A70" i="21"/>
  <c r="A69" i="21"/>
  <c r="A68" i="21"/>
  <c r="A67" i="21"/>
  <c r="A58" i="21"/>
  <c r="A57" i="21"/>
  <c r="A56" i="21"/>
  <c r="A51" i="21"/>
  <c r="A43" i="21"/>
  <c r="A42" i="21"/>
  <c r="A41" i="21"/>
  <c r="F30" i="6"/>
  <c r="F29" i="6"/>
  <c r="F28" i="6"/>
  <c r="E27" i="6" s="1"/>
  <c r="F51" i="6"/>
  <c r="F49" i="6"/>
  <c r="Q44" i="18"/>
  <c r="R44" i="18"/>
  <c r="Q45" i="18"/>
  <c r="L15" i="28" s="1"/>
  <c r="R45" i="18"/>
  <c r="M15" i="28" s="1"/>
  <c r="Q46" i="18"/>
  <c r="L17" i="28" s="1"/>
  <c r="N17" i="28" s="1"/>
  <c r="R46" i="18"/>
  <c r="M17" i="28" s="1"/>
  <c r="Q47" i="18"/>
  <c r="L21" i="28" s="1"/>
  <c r="R47" i="18"/>
  <c r="M21" i="28" s="1"/>
  <c r="Q48" i="18"/>
  <c r="R48" i="18"/>
  <c r="Q49" i="18"/>
  <c r="R49" i="18"/>
  <c r="Q50" i="18"/>
  <c r="R50" i="18"/>
  <c r="R43" i="18"/>
  <c r="Q43" i="18"/>
  <c r="D29" i="6"/>
  <c r="D30" i="6"/>
  <c r="H52" i="23"/>
  <c r="A51" i="23"/>
  <c r="A50" i="23"/>
  <c r="A49" i="23"/>
  <c r="A48" i="23"/>
  <c r="H46" i="23"/>
  <c r="A45" i="23"/>
  <c r="A44" i="23"/>
  <c r="A43" i="23"/>
  <c r="A42" i="23"/>
  <c r="H40" i="23"/>
  <c r="A39" i="23"/>
  <c r="A38" i="23"/>
  <c r="H36" i="23"/>
  <c r="A35" i="23"/>
  <c r="A34" i="23"/>
  <c r="A33" i="23"/>
  <c r="A32" i="23"/>
  <c r="A31" i="23"/>
  <c r="A30" i="23"/>
  <c r="I29" i="23"/>
  <c r="H28" i="23"/>
  <c r="A27" i="23"/>
  <c r="A26" i="23"/>
  <c r="A25" i="23"/>
  <c r="A24" i="23"/>
  <c r="A23" i="23"/>
  <c r="A22" i="23"/>
  <c r="I21" i="23"/>
  <c r="A20" i="23"/>
  <c r="A19" i="23"/>
  <c r="K15" i="23"/>
  <c r="J15" i="23"/>
  <c r="I15" i="23"/>
  <c r="H15" i="23"/>
  <c r="D14" i="23"/>
  <c r="C14" i="23"/>
  <c r="B14" i="23"/>
  <c r="A14" i="23"/>
  <c r="H13" i="23"/>
  <c r="D12" i="23"/>
  <c r="C12" i="23"/>
  <c r="B12" i="23"/>
  <c r="A12" i="23"/>
  <c r="G8" i="23"/>
  <c r="G11" i="23"/>
  <c r="G12" i="23" s="1"/>
  <c r="G13" i="23" s="1"/>
  <c r="G14" i="23" s="1"/>
  <c r="G15" i="23" s="1"/>
  <c r="G16" i="23" s="1"/>
  <c r="G17" i="23" s="1"/>
  <c r="G19" i="23" s="1"/>
  <c r="G20" i="23" s="1"/>
  <c r="G22" i="23" s="1"/>
  <c r="G23" i="23" s="1"/>
  <c r="G24" i="23" s="1"/>
  <c r="G25" i="23" s="1"/>
  <c r="G26" i="23" s="1"/>
  <c r="G27" i="23" s="1"/>
  <c r="G28" i="23" s="1"/>
  <c r="G30" i="23" s="1"/>
  <c r="G31" i="23" s="1"/>
  <c r="G32" i="23" s="1"/>
  <c r="G33" i="23" s="1"/>
  <c r="G34" i="23" s="1"/>
  <c r="G35" i="23" s="1"/>
  <c r="G36" i="23" s="1"/>
  <c r="G38" i="23" s="1"/>
  <c r="G39" i="23" s="1"/>
  <c r="G40" i="23" s="1"/>
  <c r="G42" i="23" s="1"/>
  <c r="G43" i="23" s="1"/>
  <c r="G44" i="23" s="1"/>
  <c r="G45" i="23" s="1"/>
  <c r="G46" i="23" s="1"/>
  <c r="G48" i="23" s="1"/>
  <c r="G49" i="23" s="1"/>
  <c r="G50" i="23" s="1"/>
  <c r="G51" i="23" s="1"/>
  <c r="G52" i="23" s="1"/>
  <c r="G53" i="23" s="1"/>
  <c r="D11" i="23"/>
  <c r="C11" i="23"/>
  <c r="B11" i="23"/>
  <c r="A11" i="23"/>
  <c r="K10" i="23"/>
  <c r="J10" i="23"/>
  <c r="I10" i="23"/>
  <c r="H10" i="23"/>
  <c r="E7" i="23"/>
  <c r="D7" i="23"/>
  <c r="C7" i="23"/>
  <c r="B7" i="23"/>
  <c r="A7" i="23"/>
  <c r="F73" i="21"/>
  <c r="AO3" i="18" s="1"/>
  <c r="F62" i="21"/>
  <c r="A64" i="21" s="1"/>
  <c r="F50" i="21"/>
  <c r="A53" i="21" s="1"/>
  <c r="F33" i="21"/>
  <c r="S3" i="18" s="1"/>
  <c r="F23" i="21"/>
  <c r="M3" i="18" s="1"/>
  <c r="AH10" i="18"/>
  <c r="U8" i="5"/>
  <c r="BM10" i="18"/>
  <c r="BO10" i="18"/>
  <c r="BN10" i="18"/>
  <c r="E8" i="5"/>
  <c r="E7" i="5"/>
  <c r="A2" i="16"/>
  <c r="D2" i="17"/>
  <c r="B2" i="9"/>
  <c r="F12" i="18"/>
  <c r="B2" i="6"/>
  <c r="F13" i="18"/>
  <c r="B3" i="6"/>
  <c r="I12" i="5"/>
  <c r="I11" i="5"/>
  <c r="E25" i="6"/>
  <c r="E24" i="6"/>
  <c r="E23" i="6"/>
  <c r="E22" i="6"/>
  <c r="D8" i="6"/>
  <c r="D7" i="6"/>
  <c r="B70" i="18"/>
  <c r="A70" i="18"/>
  <c r="B69" i="18"/>
  <c r="A69" i="18"/>
  <c r="B68" i="18"/>
  <c r="A68" i="18"/>
  <c r="B67" i="18"/>
  <c r="A67" i="18"/>
  <c r="B66" i="18"/>
  <c r="A66" i="18"/>
  <c r="B65" i="18"/>
  <c r="A65" i="18"/>
  <c r="B64" i="18"/>
  <c r="A64" i="18"/>
  <c r="B63" i="18"/>
  <c r="A63" i="18"/>
  <c r="B62" i="18"/>
  <c r="A62" i="18"/>
  <c r="B61" i="18"/>
  <c r="A61" i="18"/>
  <c r="B60" i="18"/>
  <c r="A60" i="18"/>
  <c r="I51" i="18"/>
  <c r="S13" i="18" s="1"/>
  <c r="U27" i="18"/>
  <c r="O27" i="18"/>
  <c r="A18" i="18"/>
  <c r="A17" i="18"/>
  <c r="A16" i="18"/>
  <c r="A15" i="18"/>
  <c r="BL10" i="18"/>
  <c r="BK10" i="18"/>
  <c r="BJ10" i="18"/>
  <c r="BI10" i="18"/>
  <c r="BH10" i="18"/>
  <c r="BG10" i="18"/>
  <c r="BF10" i="18"/>
  <c r="BE10" i="18"/>
  <c r="BD10" i="18"/>
  <c r="BC10" i="18"/>
  <c r="BB10" i="18"/>
  <c r="BA10" i="18"/>
  <c r="AZ10" i="18"/>
  <c r="AY10" i="18"/>
  <c r="AX10" i="18"/>
  <c r="AW10" i="18"/>
  <c r="AV10" i="18"/>
  <c r="AU10" i="18"/>
  <c r="AT10" i="18"/>
  <c r="AS10" i="18"/>
  <c r="AR10" i="18"/>
  <c r="AQ10" i="18"/>
  <c r="AG10" i="18"/>
  <c r="AF10" i="18"/>
  <c r="AD10" i="18"/>
  <c r="Q10" i="18"/>
  <c r="P10" i="18"/>
  <c r="O10" i="18"/>
  <c r="M10" i="18"/>
  <c r="L10" i="18"/>
  <c r="K10" i="18"/>
  <c r="J10" i="18"/>
  <c r="I10" i="18"/>
  <c r="H10" i="18"/>
  <c r="G10" i="18"/>
  <c r="F10" i="18"/>
  <c r="E10" i="18"/>
  <c r="D10" i="18"/>
  <c r="C10" i="18"/>
  <c r="B10" i="18"/>
  <c r="B3" i="18" s="1"/>
  <c r="C8" i="18"/>
  <c r="BJ6" i="18"/>
  <c r="BI6" i="18"/>
  <c r="BH6" i="18"/>
  <c r="BG6" i="18"/>
  <c r="BF6" i="18"/>
  <c r="BE6" i="18"/>
  <c r="BD6" i="18"/>
  <c r="BC6" i="18"/>
  <c r="BB6" i="18"/>
  <c r="BA6" i="18"/>
  <c r="AZ6" i="18"/>
  <c r="AY6" i="18"/>
  <c r="AX6" i="18"/>
  <c r="AW6" i="18"/>
  <c r="AV6" i="18"/>
  <c r="AU6" i="18"/>
  <c r="AT6" i="18"/>
  <c r="AS6" i="18"/>
  <c r="AR6" i="18"/>
  <c r="AP6" i="18"/>
  <c r="AO6" i="18"/>
  <c r="AN6" i="18"/>
  <c r="AM6" i="18"/>
  <c r="AL6" i="18"/>
  <c r="AK6" i="18"/>
  <c r="AJ6" i="18"/>
  <c r="AI6" i="18"/>
  <c r="AH6" i="18"/>
  <c r="AG6" i="18"/>
  <c r="AF6" i="18"/>
  <c r="AE6" i="18"/>
  <c r="AD6" i="18"/>
  <c r="AC6" i="18"/>
  <c r="AB6" i="18"/>
  <c r="AA6" i="18"/>
  <c r="Z6" i="18"/>
  <c r="Y6" i="18"/>
  <c r="X6" i="18"/>
  <c r="V6" i="18"/>
  <c r="U6" i="18"/>
  <c r="T6" i="18"/>
  <c r="S6" i="18"/>
  <c r="R6" i="18"/>
  <c r="Q6" i="18"/>
  <c r="P6" i="18"/>
  <c r="O6" i="18"/>
  <c r="N6" i="18"/>
  <c r="M6" i="18"/>
  <c r="L6" i="18"/>
  <c r="K6" i="18"/>
  <c r="J6" i="18"/>
  <c r="I6" i="18"/>
  <c r="H6" i="18"/>
  <c r="G6" i="18"/>
  <c r="F6" i="18"/>
  <c r="E6" i="18"/>
  <c r="D6" i="18"/>
  <c r="C6" i="18"/>
  <c r="A6" i="18"/>
  <c r="F1" i="18"/>
  <c r="D8" i="18"/>
  <c r="B7" i="17"/>
  <c r="F33" i="6"/>
  <c r="B1" i="6"/>
  <c r="E73" i="17"/>
  <c r="BK6" i="18" s="1"/>
  <c r="A32" i="17"/>
  <c r="A72" i="17"/>
  <c r="A71" i="17"/>
  <c r="A70" i="17"/>
  <c r="A69" i="17"/>
  <c r="A68" i="17"/>
  <c r="A67" i="17"/>
  <c r="A66" i="17"/>
  <c r="A65" i="17"/>
  <c r="A64" i="17"/>
  <c r="A63" i="17"/>
  <c r="A62" i="17"/>
  <c r="A61" i="17"/>
  <c r="A60" i="17"/>
  <c r="A59" i="17"/>
  <c r="A58" i="17"/>
  <c r="A57" i="17"/>
  <c r="A56" i="17"/>
  <c r="A55" i="17"/>
  <c r="A54" i="17"/>
  <c r="A50" i="17"/>
  <c r="A49" i="17"/>
  <c r="A48" i="17"/>
  <c r="A47" i="17"/>
  <c r="A46" i="17"/>
  <c r="A45" i="17"/>
  <c r="A44" i="17"/>
  <c r="A43" i="17"/>
  <c r="A42" i="17"/>
  <c r="A41" i="17"/>
  <c r="A40" i="17"/>
  <c r="A39" i="17"/>
  <c r="A38" i="17"/>
  <c r="A37" i="17"/>
  <c r="A36" i="17"/>
  <c r="A35" i="17"/>
  <c r="A34" i="17"/>
  <c r="A33" i="17"/>
  <c r="A11" i="17"/>
  <c r="A12" i="17"/>
  <c r="A13" i="17"/>
  <c r="A14" i="17"/>
  <c r="A15" i="17"/>
  <c r="A16" i="17"/>
  <c r="A17" i="17"/>
  <c r="A18" i="17"/>
  <c r="A19" i="17"/>
  <c r="A20" i="17"/>
  <c r="A21" i="17"/>
  <c r="A22" i="17"/>
  <c r="A23" i="17"/>
  <c r="A24" i="17"/>
  <c r="A25" i="17"/>
  <c r="A26" i="17"/>
  <c r="A27" i="17"/>
  <c r="A28" i="17"/>
  <c r="A10" i="17"/>
  <c r="E51" i="17"/>
  <c r="AQ6" i="18" s="1"/>
  <c r="E29" i="17"/>
  <c r="W6" i="18" s="1"/>
  <c r="A7" i="17"/>
  <c r="D21" i="16"/>
  <c r="A1" i="16"/>
  <c r="E1" i="5"/>
  <c r="F3" i="5"/>
  <c r="AM10" i="18" s="1"/>
  <c r="E3" i="5"/>
  <c r="AL10" i="18" s="1"/>
  <c r="S8" i="5" l="1"/>
  <c r="E55" i="6" s="1"/>
  <c r="AF25" i="28"/>
  <c r="AF29" i="28"/>
  <c r="AF33" i="28"/>
  <c r="AF37" i="28"/>
  <c r="AF41" i="28"/>
  <c r="AF45" i="28"/>
  <c r="AF49" i="28"/>
  <c r="AF53" i="28"/>
  <c r="AF57" i="28"/>
  <c r="AF61" i="28"/>
  <c r="AF65" i="28"/>
  <c r="AF69" i="28"/>
  <c r="AF73" i="28"/>
  <c r="AF77" i="28"/>
  <c r="AF81" i="28"/>
  <c r="AF85" i="28"/>
  <c r="AF89" i="28"/>
  <c r="AF93" i="28"/>
  <c r="AF97" i="28"/>
  <c r="AF101" i="28"/>
  <c r="AF105" i="28"/>
  <c r="AF109" i="28"/>
  <c r="AF113" i="28"/>
  <c r="AF117" i="28"/>
  <c r="AF121" i="28"/>
  <c r="AF125" i="28"/>
  <c r="AF129" i="28"/>
  <c r="AF133" i="28"/>
  <c r="AF137" i="28"/>
  <c r="AF141" i="28"/>
  <c r="AF145" i="28"/>
  <c r="AF149" i="28"/>
  <c r="AF153" i="28"/>
  <c r="AF157" i="28"/>
  <c r="AF161" i="28"/>
  <c r="AF165" i="28"/>
  <c r="AF169" i="28"/>
  <c r="AF173" i="28"/>
  <c r="AF177" i="28"/>
  <c r="AF181" i="28"/>
  <c r="AF185" i="28"/>
  <c r="AF189" i="28"/>
  <c r="AF193" i="28"/>
  <c r="AF197" i="28"/>
  <c r="AF201" i="28"/>
  <c r="AF205" i="28"/>
  <c r="AF209" i="28"/>
  <c r="AF213" i="28"/>
  <c r="AF217" i="28"/>
  <c r="AF221" i="28"/>
  <c r="AF225" i="28"/>
  <c r="AF229" i="28"/>
  <c r="AF233" i="28"/>
  <c r="AF237" i="28"/>
  <c r="AF241" i="28"/>
  <c r="AF245" i="28"/>
  <c r="AF249" i="28"/>
  <c r="AF253" i="28"/>
  <c r="AF257" i="28"/>
  <c r="AF261" i="28"/>
  <c r="AF265" i="28"/>
  <c r="AF269" i="28"/>
  <c r="AF273" i="28"/>
  <c r="AF277" i="28"/>
  <c r="AF281" i="28"/>
  <c r="AF285" i="28"/>
  <c r="AF289" i="28"/>
  <c r="AF293" i="28"/>
  <c r="AF297" i="28"/>
  <c r="AF301" i="28"/>
  <c r="AF26" i="28"/>
  <c r="AF30" i="28"/>
  <c r="AF34" i="28"/>
  <c r="AF38" i="28"/>
  <c r="AF42" i="28"/>
  <c r="AF46" i="28"/>
  <c r="AF50" i="28"/>
  <c r="AF54" i="28"/>
  <c r="AF58" i="28"/>
  <c r="AF62" i="28"/>
  <c r="AF66" i="28"/>
  <c r="AF70" i="28"/>
  <c r="AF74" i="28"/>
  <c r="AF78" i="28"/>
  <c r="AF82" i="28"/>
  <c r="AF86" i="28"/>
  <c r="AF90" i="28"/>
  <c r="AF94" i="28"/>
  <c r="AF98" i="28"/>
  <c r="AF102" i="28"/>
  <c r="AF106" i="28"/>
  <c r="AF110" i="28"/>
  <c r="AF114" i="28"/>
  <c r="AF118" i="28"/>
  <c r="AF122" i="28"/>
  <c r="AF126" i="28"/>
  <c r="AF130" i="28"/>
  <c r="AF134" i="28"/>
  <c r="AF138" i="28"/>
  <c r="AF142" i="28"/>
  <c r="AF146" i="28"/>
  <c r="AF150" i="28"/>
  <c r="AF154" i="28"/>
  <c r="AF158" i="28"/>
  <c r="AF162" i="28"/>
  <c r="AF166" i="28"/>
  <c r="AF170" i="28"/>
  <c r="AF174" i="28"/>
  <c r="AF178" i="28"/>
  <c r="AF182" i="28"/>
  <c r="AF186" i="28"/>
  <c r="AF190" i="28"/>
  <c r="AF194" i="28"/>
  <c r="AF198" i="28"/>
  <c r="AF24" i="28"/>
  <c r="AF28" i="28"/>
  <c r="AF32" i="28"/>
  <c r="AF36" i="28"/>
  <c r="AF40" i="28"/>
  <c r="AF44" i="28"/>
  <c r="AF48" i="28"/>
  <c r="AF52" i="28"/>
  <c r="AF56" i="28"/>
  <c r="AF60" i="28"/>
  <c r="AF64" i="28"/>
  <c r="AF68" i="28"/>
  <c r="AF72" i="28"/>
  <c r="AF76" i="28"/>
  <c r="AF80" i="28"/>
  <c r="AF84" i="28"/>
  <c r="AF88" i="28"/>
  <c r="AF92" i="28"/>
  <c r="AF96" i="28"/>
  <c r="AF100" i="28"/>
  <c r="AF104" i="28"/>
  <c r="AF108" i="28"/>
  <c r="AF112" i="28"/>
  <c r="AF116" i="28"/>
  <c r="AF120" i="28"/>
  <c r="AF124" i="28"/>
  <c r="AF128" i="28"/>
  <c r="AF132" i="28"/>
  <c r="AF136" i="28"/>
  <c r="AF140" i="28"/>
  <c r="AF144" i="28"/>
  <c r="AF148" i="28"/>
  <c r="AF152" i="28"/>
  <c r="AF156" i="28"/>
  <c r="AF160" i="28"/>
  <c r="AF164" i="28"/>
  <c r="AF168" i="28"/>
  <c r="AF172" i="28"/>
  <c r="AF176" i="28"/>
  <c r="AF180" i="28"/>
  <c r="AF184" i="28"/>
  <c r="AF188" i="28"/>
  <c r="AF192" i="28"/>
  <c r="AF196" i="28"/>
  <c r="AF200" i="28"/>
  <c r="AF204" i="28"/>
  <c r="AF208" i="28"/>
  <c r="AF212" i="28"/>
  <c r="AF216" i="28"/>
  <c r="AF220" i="28"/>
  <c r="AF224" i="28"/>
  <c r="AF228" i="28"/>
  <c r="AF232" i="28"/>
  <c r="AF236" i="28"/>
  <c r="AF240" i="28"/>
  <c r="AF244" i="28"/>
  <c r="AF248" i="28"/>
  <c r="AF252" i="28"/>
  <c r="AF256" i="28"/>
  <c r="AF260" i="28"/>
  <c r="AF264" i="28"/>
  <c r="AF268" i="28"/>
  <c r="AF272" i="28"/>
  <c r="AF276" i="28"/>
  <c r="AF280" i="28"/>
  <c r="AF284" i="28"/>
  <c r="AF288" i="28"/>
  <c r="AF292" i="28"/>
  <c r="AF296" i="28"/>
  <c r="AF300" i="28"/>
  <c r="AF304" i="28"/>
  <c r="AF308" i="28"/>
  <c r="AF312" i="28"/>
  <c r="AF316" i="28"/>
  <c r="AF320" i="28"/>
  <c r="AF324" i="28"/>
  <c r="AF328" i="28"/>
  <c r="AF332" i="28"/>
  <c r="AF336" i="28"/>
  <c r="AF340" i="28"/>
  <c r="AF344" i="28"/>
  <c r="AF348" i="28"/>
  <c r="AF352" i="28"/>
  <c r="AF356" i="28"/>
  <c r="AF360" i="28"/>
  <c r="AF31" i="28"/>
  <c r="AF47" i="28"/>
  <c r="AF63" i="28"/>
  <c r="AF79" i="28"/>
  <c r="AF95" i="28"/>
  <c r="AF111" i="28"/>
  <c r="AF127" i="28"/>
  <c r="AF143" i="28"/>
  <c r="AF159" i="28"/>
  <c r="AF175" i="28"/>
  <c r="AF191" i="28"/>
  <c r="AF203" i="28"/>
  <c r="AF211" i="28"/>
  <c r="AF219" i="28"/>
  <c r="AF227" i="28"/>
  <c r="AF235" i="28"/>
  <c r="AF243" i="28"/>
  <c r="AF251" i="28"/>
  <c r="AF259" i="28"/>
  <c r="AF267" i="28"/>
  <c r="AF275" i="28"/>
  <c r="AF283" i="28"/>
  <c r="AF291" i="28"/>
  <c r="AF299" i="28"/>
  <c r="AF306" i="28"/>
  <c r="AF311" i="28"/>
  <c r="AF317" i="28"/>
  <c r="AF322" i="28"/>
  <c r="AF327" i="28"/>
  <c r="AF333" i="28"/>
  <c r="AF338" i="28"/>
  <c r="AF343" i="28"/>
  <c r="AF349" i="28"/>
  <c r="AF354" i="28"/>
  <c r="AF359" i="28"/>
  <c r="AF364" i="28"/>
  <c r="AF368" i="28"/>
  <c r="AF372" i="28"/>
  <c r="AF376" i="28"/>
  <c r="AF380" i="28"/>
  <c r="AF384" i="28"/>
  <c r="AF388" i="28"/>
  <c r="AF392" i="28"/>
  <c r="AF396" i="28"/>
  <c r="AF400" i="28"/>
  <c r="AF404" i="28"/>
  <c r="AF408" i="28"/>
  <c r="AF412" i="28"/>
  <c r="AE24" i="28"/>
  <c r="AE28" i="28"/>
  <c r="AE32" i="28"/>
  <c r="AE36" i="28"/>
  <c r="AE40" i="28"/>
  <c r="AE44" i="28"/>
  <c r="AE48" i="28"/>
  <c r="AE52" i="28"/>
  <c r="AE56" i="28"/>
  <c r="AE60" i="28"/>
  <c r="AE64" i="28"/>
  <c r="AE68" i="28"/>
  <c r="AE72" i="28"/>
  <c r="AE76" i="28"/>
  <c r="AE80" i="28"/>
  <c r="AE84" i="28"/>
  <c r="AE88" i="28"/>
  <c r="AE92" i="28"/>
  <c r="AE96" i="28"/>
  <c r="AE100" i="28"/>
  <c r="AF35" i="28"/>
  <c r="AF51" i="28"/>
  <c r="AF67" i="28"/>
  <c r="AF83" i="28"/>
  <c r="AF99" i="28"/>
  <c r="AF115" i="28"/>
  <c r="AF131" i="28"/>
  <c r="AF147" i="28"/>
  <c r="AF163" i="28"/>
  <c r="AF179" i="28"/>
  <c r="AF195" i="28"/>
  <c r="AF206" i="28"/>
  <c r="AF214" i="28"/>
  <c r="AF222" i="28"/>
  <c r="AF230" i="28"/>
  <c r="AF238" i="28"/>
  <c r="AF246" i="28"/>
  <c r="AF254" i="28"/>
  <c r="AF262" i="28"/>
  <c r="AF270" i="28"/>
  <c r="AF278" i="28"/>
  <c r="AF286" i="28"/>
  <c r="AF294" i="28"/>
  <c r="AF302" i="28"/>
  <c r="AF307" i="28"/>
  <c r="AF313" i="28"/>
  <c r="AF318" i="28"/>
  <c r="AF323" i="28"/>
  <c r="AF329" i="28"/>
  <c r="AF334" i="28"/>
  <c r="AF339" i="28"/>
  <c r="AF345" i="28"/>
  <c r="AF350" i="28"/>
  <c r="AF355" i="28"/>
  <c r="AF361" i="28"/>
  <c r="AF365" i="28"/>
  <c r="AF369" i="28"/>
  <c r="AF373" i="28"/>
  <c r="AF377" i="28"/>
  <c r="AF381" i="28"/>
  <c r="AF385" i="28"/>
  <c r="AF389" i="28"/>
  <c r="AF393" i="28"/>
  <c r="AF397" i="28"/>
  <c r="AF401" i="28"/>
  <c r="AF405" i="28"/>
  <c r="AF409" i="28"/>
  <c r="AF413" i="28"/>
  <c r="AE25" i="28"/>
  <c r="AE29" i="28"/>
  <c r="AE33" i="28"/>
  <c r="AE37" i="28"/>
  <c r="AE41" i="28"/>
  <c r="AE45" i="28"/>
  <c r="AE49" i="28"/>
  <c r="AE53" i="28"/>
  <c r="AE57" i="28"/>
  <c r="AE61" i="28"/>
  <c r="AE65" i="28"/>
  <c r="AE69" i="28"/>
  <c r="AE73" i="28"/>
  <c r="AE77" i="28"/>
  <c r="AE81" i="28"/>
  <c r="AE85" i="28"/>
  <c r="AE89" i="28"/>
  <c r="AE93" i="28"/>
  <c r="AE97" i="28"/>
  <c r="AE101" i="28"/>
  <c r="AE105" i="28"/>
  <c r="AE109" i="28"/>
  <c r="AE113" i="28"/>
  <c r="AE117" i="28"/>
  <c r="AE121" i="28"/>
  <c r="AE125" i="28"/>
  <c r="AE129" i="28"/>
  <c r="AE133" i="28"/>
  <c r="AE137" i="28"/>
  <c r="AE141" i="28"/>
  <c r="AE145" i="28"/>
  <c r="AE149" i="28"/>
  <c r="AE153" i="28"/>
  <c r="AE157" i="28"/>
  <c r="AE161" i="28"/>
  <c r="AE165" i="28"/>
  <c r="AE169" i="28"/>
  <c r="AF39" i="28"/>
  <c r="AF71" i="28"/>
  <c r="AF103" i="28"/>
  <c r="AF135" i="28"/>
  <c r="AF167" i="28"/>
  <c r="AF199" i="28"/>
  <c r="AF215" i="28"/>
  <c r="AF231" i="28"/>
  <c r="AF247" i="28"/>
  <c r="AF263" i="28"/>
  <c r="AF279" i="28"/>
  <c r="AF295" i="28"/>
  <c r="AF309" i="28"/>
  <c r="AF319" i="28"/>
  <c r="AF330" i="28"/>
  <c r="AF341" i="28"/>
  <c r="AF351" i="28"/>
  <c r="AF362" i="28"/>
  <c r="AF370" i="28"/>
  <c r="AF378" i="28"/>
  <c r="AF386" i="28"/>
  <c r="AF394" i="28"/>
  <c r="AF402" i="28"/>
  <c r="AF410" i="28"/>
  <c r="AE26" i="28"/>
  <c r="AE34" i="28"/>
  <c r="AE42" i="28"/>
  <c r="AE50" i="28"/>
  <c r="AE58" i="28"/>
  <c r="AE66" i="28"/>
  <c r="AE74" i="28"/>
  <c r="AE82" i="28"/>
  <c r="AE90" i="28"/>
  <c r="AE98" i="28"/>
  <c r="AE104" i="28"/>
  <c r="AE110" i="28"/>
  <c r="AE115" i="28"/>
  <c r="AE120" i="28"/>
  <c r="AE126" i="28"/>
  <c r="AE131" i="28"/>
  <c r="AE136" i="28"/>
  <c r="AE142" i="28"/>
  <c r="AE147" i="28"/>
  <c r="AE152" i="28"/>
  <c r="AE158" i="28"/>
  <c r="AE163" i="28"/>
  <c r="AE168" i="28"/>
  <c r="AE173" i="28"/>
  <c r="AE177" i="28"/>
  <c r="AE181" i="28"/>
  <c r="AE185" i="28"/>
  <c r="AE189" i="28"/>
  <c r="AE193" i="28"/>
  <c r="AE197" i="28"/>
  <c r="AE201" i="28"/>
  <c r="AE205" i="28"/>
  <c r="AE209" i="28"/>
  <c r="AE213" i="28"/>
  <c r="AE217" i="28"/>
  <c r="AE221" i="28"/>
  <c r="AE225" i="28"/>
  <c r="AE229" i="28"/>
  <c r="AE233" i="28"/>
  <c r="AE237" i="28"/>
  <c r="AE241" i="28"/>
  <c r="AE245" i="28"/>
  <c r="AE249" i="28"/>
  <c r="AE253" i="28"/>
  <c r="AE257" i="28"/>
  <c r="AE261" i="28"/>
  <c r="AE265" i="28"/>
  <c r="AE269" i="28"/>
  <c r="AE273" i="28"/>
  <c r="AE277" i="28"/>
  <c r="AE281" i="28"/>
  <c r="AE285" i="28"/>
  <c r="AE289" i="28"/>
  <c r="AE293" i="28"/>
  <c r="AE297" i="28"/>
  <c r="AE301" i="28"/>
  <c r="AE305" i="28"/>
  <c r="AE309" i="28"/>
  <c r="AE313" i="28"/>
  <c r="AE317" i="28"/>
  <c r="AE321" i="28"/>
  <c r="AF43" i="28"/>
  <c r="AF75" i="28"/>
  <c r="AF107" i="28"/>
  <c r="AF139" i="28"/>
  <c r="AF171" i="28"/>
  <c r="AF202" i="28"/>
  <c r="AF218" i="28"/>
  <c r="AF234" i="28"/>
  <c r="AF250" i="28"/>
  <c r="AF266" i="28"/>
  <c r="AF282" i="28"/>
  <c r="AF298" i="28"/>
  <c r="AF310" i="28"/>
  <c r="AF321" i="28"/>
  <c r="AF331" i="28"/>
  <c r="AF342" i="28"/>
  <c r="AF353" i="28"/>
  <c r="AF363" i="28"/>
  <c r="AF371" i="28"/>
  <c r="AF379" i="28"/>
  <c r="AF387" i="28"/>
  <c r="AF395" i="28"/>
  <c r="AF403" i="28"/>
  <c r="AF411" i="28"/>
  <c r="AE27" i="28"/>
  <c r="AE35" i="28"/>
  <c r="AE43" i="28"/>
  <c r="AE51" i="28"/>
  <c r="AE59" i="28"/>
  <c r="AE67" i="28"/>
  <c r="AE75" i="28"/>
  <c r="AE83" i="28"/>
  <c r="AF27" i="28"/>
  <c r="AF59" i="28"/>
  <c r="AF91" i="28"/>
  <c r="AF123" i="28"/>
  <c r="AF155" i="28"/>
  <c r="AF187" i="28"/>
  <c r="AF210" i="28"/>
  <c r="AF226" i="28"/>
  <c r="AF242" i="28"/>
  <c r="AF258" i="28"/>
  <c r="AF274" i="28"/>
  <c r="AF290" i="28"/>
  <c r="AF305" i="28"/>
  <c r="AF315" i="28"/>
  <c r="AF326" i="28"/>
  <c r="AF337" i="28"/>
  <c r="AF347" i="28"/>
  <c r="AF358" i="28"/>
  <c r="AF367" i="28"/>
  <c r="AF375" i="28"/>
  <c r="AF383" i="28"/>
  <c r="AF391" i="28"/>
  <c r="AF399" i="28"/>
  <c r="AF407" i="28"/>
  <c r="AE23" i="28"/>
  <c r="AE31" i="28"/>
  <c r="AE39" i="28"/>
  <c r="AE47" i="28"/>
  <c r="AE55" i="28"/>
  <c r="AE63" i="28"/>
  <c r="AE71" i="28"/>
  <c r="AE79" i="28"/>
  <c r="AE87" i="28"/>
  <c r="AE95" i="28"/>
  <c r="AE103" i="28"/>
  <c r="AE108" i="28"/>
  <c r="AE114" i="28"/>
  <c r="AE119" i="28"/>
  <c r="AE124" i="28"/>
  <c r="AE130" i="28"/>
  <c r="AE135" i="28"/>
  <c r="AE140" i="28"/>
  <c r="AE146" i="28"/>
  <c r="AE151" i="28"/>
  <c r="AE156" i="28"/>
  <c r="AE162" i="28"/>
  <c r="AE167" i="28"/>
  <c r="AE172" i="28"/>
  <c r="AE176" i="28"/>
  <c r="AF87" i="28"/>
  <c r="AF207" i="28"/>
  <c r="AF271" i="28"/>
  <c r="AF325" i="28"/>
  <c r="AF366" i="28"/>
  <c r="AF398" i="28"/>
  <c r="AE38" i="28"/>
  <c r="AE70" i="28"/>
  <c r="AE94" i="28"/>
  <c r="AE107" i="28"/>
  <c r="AE118" i="28"/>
  <c r="AE128" i="28"/>
  <c r="AE139" i="28"/>
  <c r="AE150" i="28"/>
  <c r="AE160" i="28"/>
  <c r="AE171" i="28"/>
  <c r="AE179" i="28"/>
  <c r="AE184" i="28"/>
  <c r="AE190" i="28"/>
  <c r="AE195" i="28"/>
  <c r="AE200" i="28"/>
  <c r="AE206" i="28"/>
  <c r="AE211" i="28"/>
  <c r="AE216" i="28"/>
  <c r="AE222" i="28"/>
  <c r="AE227" i="28"/>
  <c r="AE232" i="28"/>
  <c r="AE238" i="28"/>
  <c r="AE243" i="28"/>
  <c r="AE248" i="28"/>
  <c r="AE254" i="28"/>
  <c r="AE259" i="28"/>
  <c r="AE264" i="28"/>
  <c r="AE270" i="28"/>
  <c r="AE275" i="28"/>
  <c r="AE280" i="28"/>
  <c r="AE286" i="28"/>
  <c r="AE291" i="28"/>
  <c r="AE296" i="28"/>
  <c r="AE302" i="28"/>
  <c r="AE307" i="28"/>
  <c r="AE312" i="28"/>
  <c r="AE318" i="28"/>
  <c r="AE323" i="28"/>
  <c r="AE327" i="28"/>
  <c r="AE331" i="28"/>
  <c r="AE335" i="28"/>
  <c r="AE339" i="28"/>
  <c r="AE343" i="28"/>
  <c r="AE347" i="28"/>
  <c r="AE351" i="28"/>
  <c r="AE355" i="28"/>
  <c r="AE359" i="28"/>
  <c r="AE363" i="28"/>
  <c r="AE367" i="28"/>
  <c r="AE371" i="28"/>
  <c r="AE375" i="28"/>
  <c r="AE379" i="28"/>
  <c r="AE383" i="28"/>
  <c r="AE387" i="28"/>
  <c r="AE391" i="28"/>
  <c r="AE395" i="28"/>
  <c r="AE399" i="28"/>
  <c r="AE403" i="28"/>
  <c r="AE407" i="28"/>
  <c r="AE411" i="28"/>
  <c r="AD23" i="28"/>
  <c r="AD27" i="28"/>
  <c r="AD31" i="28"/>
  <c r="AD35" i="28"/>
  <c r="AD39" i="28"/>
  <c r="AD43" i="28"/>
  <c r="AD47" i="28"/>
  <c r="AD51" i="28"/>
  <c r="AD55" i="28"/>
  <c r="AD59" i="28"/>
  <c r="AD63" i="28"/>
  <c r="AD67" i="28"/>
  <c r="AD71" i="28"/>
  <c r="AD75" i="28"/>
  <c r="AD79" i="28"/>
  <c r="AD83" i="28"/>
  <c r="AD87" i="28"/>
  <c r="AD91" i="28"/>
  <c r="AD95" i="28"/>
  <c r="AD99" i="28"/>
  <c r="AD103" i="28"/>
  <c r="AD107" i="28"/>
  <c r="AD111" i="28"/>
  <c r="AD115" i="28"/>
  <c r="AD119" i="28"/>
  <c r="AD123" i="28"/>
  <c r="AD127" i="28"/>
  <c r="AD131" i="28"/>
  <c r="AD135" i="28"/>
  <c r="AD139" i="28"/>
  <c r="AD143" i="28"/>
  <c r="AD147" i="28"/>
  <c r="AD151" i="28"/>
  <c r="AD155" i="28"/>
  <c r="AD159" i="28"/>
  <c r="AD163" i="28"/>
  <c r="AD167" i="28"/>
  <c r="AD171" i="28"/>
  <c r="AD175" i="28"/>
  <c r="AD179" i="28"/>
  <c r="AD183" i="28"/>
  <c r="AD187" i="28"/>
  <c r="AD191" i="28"/>
  <c r="AD195" i="28"/>
  <c r="AD199" i="28"/>
  <c r="AD203" i="28"/>
  <c r="AD207" i="28"/>
  <c r="AD211" i="28"/>
  <c r="AD215" i="28"/>
  <c r="AD219" i="28"/>
  <c r="AD223" i="28"/>
  <c r="AD227" i="28"/>
  <c r="AD231" i="28"/>
  <c r="AD235" i="28"/>
  <c r="AD239" i="28"/>
  <c r="AD243" i="28"/>
  <c r="AD247" i="28"/>
  <c r="AD251" i="28"/>
  <c r="AD255" i="28"/>
  <c r="AD259" i="28"/>
  <c r="AD263" i="28"/>
  <c r="AD267" i="28"/>
  <c r="AD271" i="28"/>
  <c r="AF119" i="28"/>
  <c r="AF223" i="28"/>
  <c r="AF287" i="28"/>
  <c r="AF335" i="28"/>
  <c r="AF374" i="28"/>
  <c r="AF406" i="28"/>
  <c r="AE46" i="28"/>
  <c r="AE78" i="28"/>
  <c r="AE99" i="28"/>
  <c r="AE111" i="28"/>
  <c r="AE122" i="28"/>
  <c r="AE132" i="28"/>
  <c r="AE143" i="28"/>
  <c r="AE154" i="28"/>
  <c r="AE164" i="28"/>
  <c r="AE174" i="28"/>
  <c r="AE180" i="28"/>
  <c r="AE186" i="28"/>
  <c r="AE191" i="28"/>
  <c r="AE196" i="28"/>
  <c r="AE202" i="28"/>
  <c r="AE207" i="28"/>
  <c r="AE212" i="28"/>
  <c r="AE218" i="28"/>
  <c r="AE223" i="28"/>
  <c r="AE228" i="28"/>
  <c r="AE234" i="28"/>
  <c r="AE239" i="28"/>
  <c r="AE244" i="28"/>
  <c r="AE250" i="28"/>
  <c r="AE255" i="28"/>
  <c r="AE260" i="28"/>
  <c r="AE266" i="28"/>
  <c r="AE271" i="28"/>
  <c r="AE276" i="28"/>
  <c r="AE282" i="28"/>
  <c r="AE287" i="28"/>
  <c r="AE292" i="28"/>
  <c r="AE298" i="28"/>
  <c r="AE303" i="28"/>
  <c r="AE308" i="28"/>
  <c r="AE314" i="28"/>
  <c r="AE319" i="28"/>
  <c r="AE324" i="28"/>
  <c r="AE328" i="28"/>
  <c r="AE332" i="28"/>
  <c r="AE336" i="28"/>
  <c r="AE340" i="28"/>
  <c r="AE344" i="28"/>
  <c r="AE348" i="28"/>
  <c r="AE352" i="28"/>
  <c r="AE356" i="28"/>
  <c r="AE360" i="28"/>
  <c r="AE364" i="28"/>
  <c r="AE368" i="28"/>
  <c r="AE372" i="28"/>
  <c r="AE376" i="28"/>
  <c r="AE380" i="28"/>
  <c r="AE384" i="28"/>
  <c r="AE388" i="28"/>
  <c r="AE392" i="28"/>
  <c r="AE396" i="28"/>
  <c r="AE400" i="28"/>
  <c r="AE404" i="28"/>
  <c r="AE408" i="28"/>
  <c r="AE412" i="28"/>
  <c r="AD24" i="28"/>
  <c r="AD28" i="28"/>
  <c r="AD32" i="28"/>
  <c r="AD36" i="28"/>
  <c r="AD40" i="28"/>
  <c r="AD44" i="28"/>
  <c r="AD48" i="28"/>
  <c r="AD52" i="28"/>
  <c r="AD56" i="28"/>
  <c r="AD60" i="28"/>
  <c r="AD64" i="28"/>
  <c r="AD68" i="28"/>
  <c r="AD72" i="28"/>
  <c r="AD76" i="28"/>
  <c r="AD80" i="28"/>
  <c r="AD84" i="28"/>
  <c r="AD88" i="28"/>
  <c r="AD92" i="28"/>
  <c r="AD96" i="28"/>
  <c r="AD100" i="28"/>
  <c r="AD104" i="28"/>
  <c r="AD108" i="28"/>
  <c r="AD112" i="28"/>
  <c r="AD116" i="28"/>
  <c r="AD120" i="28"/>
  <c r="AD124" i="28"/>
  <c r="AD128" i="28"/>
  <c r="AD132" i="28"/>
  <c r="AD136" i="28"/>
  <c r="AD140" i="28"/>
  <c r="AD144" i="28"/>
  <c r="AD148" i="28"/>
  <c r="AD152" i="28"/>
  <c r="AD156" i="28"/>
  <c r="AD160" i="28"/>
  <c r="AD164" i="28"/>
  <c r="AD168" i="28"/>
  <c r="AD172" i="28"/>
  <c r="AD176" i="28"/>
  <c r="AD180" i="28"/>
  <c r="AD184" i="28"/>
  <c r="AD188" i="28"/>
  <c r="AD192" i="28"/>
  <c r="AD196" i="28"/>
  <c r="AD200" i="28"/>
  <c r="AD204" i="28"/>
  <c r="AD208" i="28"/>
  <c r="AD212" i="28"/>
  <c r="AD216" i="28"/>
  <c r="AD220" i="28"/>
  <c r="AD224" i="28"/>
  <c r="AD228" i="28"/>
  <c r="AD232" i="28"/>
  <c r="AD236" i="28"/>
  <c r="AD240" i="28"/>
  <c r="AD244" i="28"/>
  <c r="AD248" i="28"/>
  <c r="AD252" i="28"/>
  <c r="AD256" i="28"/>
  <c r="AD260" i="28"/>
  <c r="AD264" i="28"/>
  <c r="AD268" i="28"/>
  <c r="AD272" i="28"/>
  <c r="AD276" i="28"/>
  <c r="AD280" i="28"/>
  <c r="AD284" i="28"/>
  <c r="AD288" i="28"/>
  <c r="AD292" i="28"/>
  <c r="AD296" i="28"/>
  <c r="AD300" i="28"/>
  <c r="AD304" i="28"/>
  <c r="AD308" i="28"/>
  <c r="AD312" i="28"/>
  <c r="AD316" i="28"/>
  <c r="AD320" i="28"/>
  <c r="AD324" i="28"/>
  <c r="AD328" i="28"/>
  <c r="AD332" i="28"/>
  <c r="AD336" i="28"/>
  <c r="AD340" i="28"/>
  <c r="AD344" i="28"/>
  <c r="AD348" i="28"/>
  <c r="AD352" i="28"/>
  <c r="AD356" i="28"/>
  <c r="AD360" i="28"/>
  <c r="AD364" i="28"/>
  <c r="AD368" i="28"/>
  <c r="AD372" i="28"/>
  <c r="AD376" i="28"/>
  <c r="AD380" i="28"/>
  <c r="AD384" i="28"/>
  <c r="AD388" i="28"/>
  <c r="AD392" i="28"/>
  <c r="AD396" i="28"/>
  <c r="AD400" i="28"/>
  <c r="AD404" i="28"/>
  <c r="AD408" i="28"/>
  <c r="AD412" i="28"/>
  <c r="AC24" i="28"/>
  <c r="AC28" i="28"/>
  <c r="AC32" i="28"/>
  <c r="AC36" i="28"/>
  <c r="AC40" i="28"/>
  <c r="AC44" i="28"/>
  <c r="AF55" i="28"/>
  <c r="AF183" i="28"/>
  <c r="AF255" i="28"/>
  <c r="AF314" i="28"/>
  <c r="AF357" i="28"/>
  <c r="AF390" i="28"/>
  <c r="AE30" i="28"/>
  <c r="AE62" i="28"/>
  <c r="AE91" i="28"/>
  <c r="AE106" i="28"/>
  <c r="AE116" i="28"/>
  <c r="AE127" i="28"/>
  <c r="AE138" i="28"/>
  <c r="AE148" i="28"/>
  <c r="AE159" i="28"/>
  <c r="AE170" i="28"/>
  <c r="AE178" i="28"/>
  <c r="AE183" i="28"/>
  <c r="AE188" i="28"/>
  <c r="AE194" i="28"/>
  <c r="AE199" i="28"/>
  <c r="AE204" i="28"/>
  <c r="AE210" i="28"/>
  <c r="AE215" i="28"/>
  <c r="AE220" i="28"/>
  <c r="AE226" i="28"/>
  <c r="AE231" i="28"/>
  <c r="AE236" i="28"/>
  <c r="AE242" i="28"/>
  <c r="AE247" i="28"/>
  <c r="AE252" i="28"/>
  <c r="AE258" i="28"/>
  <c r="AE263" i="28"/>
  <c r="AE268" i="28"/>
  <c r="AE274" i="28"/>
  <c r="AE279" i="28"/>
  <c r="AE284" i="28"/>
  <c r="AE290" i="28"/>
  <c r="AE295" i="28"/>
  <c r="AE300" i="28"/>
  <c r="AE306" i="28"/>
  <c r="AE311" i="28"/>
  <c r="AE316" i="28"/>
  <c r="AE322" i="28"/>
  <c r="AE326" i="28"/>
  <c r="AE330" i="28"/>
  <c r="AE334" i="28"/>
  <c r="AE338" i="28"/>
  <c r="AE342" i="28"/>
  <c r="AE346" i="28"/>
  <c r="AE350" i="28"/>
  <c r="AE354" i="28"/>
  <c r="AE358" i="28"/>
  <c r="AE362" i="28"/>
  <c r="AE366" i="28"/>
  <c r="AE370" i="28"/>
  <c r="AE374" i="28"/>
  <c r="AE378" i="28"/>
  <c r="AE382" i="28"/>
  <c r="AE386" i="28"/>
  <c r="AE390" i="28"/>
  <c r="AE394" i="28"/>
  <c r="AE398" i="28"/>
  <c r="AE402" i="28"/>
  <c r="AE406" i="28"/>
  <c r="AE410" i="28"/>
  <c r="AE414" i="28"/>
  <c r="AD26" i="28"/>
  <c r="AD30" i="28"/>
  <c r="AD34" i="28"/>
  <c r="AD38" i="28"/>
  <c r="AD42" i="28"/>
  <c r="AD46" i="28"/>
  <c r="AD50" i="28"/>
  <c r="AD54" i="28"/>
  <c r="AD58" i="28"/>
  <c r="AD62" i="28"/>
  <c r="AD66" i="28"/>
  <c r="AD70" i="28"/>
  <c r="AD74" i="28"/>
  <c r="AD78" i="28"/>
  <c r="AD82" i="28"/>
  <c r="AD86" i="28"/>
  <c r="AD90" i="28"/>
  <c r="AD94" i="28"/>
  <c r="AD98" i="28"/>
  <c r="AD102" i="28"/>
  <c r="AD106" i="28"/>
  <c r="AD110" i="28"/>
  <c r="AD114" i="28"/>
  <c r="AD118" i="28"/>
  <c r="AD122" i="28"/>
  <c r="AD126" i="28"/>
  <c r="AD130" i="28"/>
  <c r="AD134" i="28"/>
  <c r="AD138" i="28"/>
  <c r="AD142" i="28"/>
  <c r="AD146" i="28"/>
  <c r="AD150" i="28"/>
  <c r="AD154" i="28"/>
  <c r="AD158" i="28"/>
  <c r="AD162" i="28"/>
  <c r="AD166" i="28"/>
  <c r="AD170" i="28"/>
  <c r="AD174" i="28"/>
  <c r="AD178" i="28"/>
  <c r="AD182" i="28"/>
  <c r="AD186" i="28"/>
  <c r="AD190" i="28"/>
  <c r="AD194" i="28"/>
  <c r="AD198" i="28"/>
  <c r="AD202" i="28"/>
  <c r="AD206" i="28"/>
  <c r="AD210" i="28"/>
  <c r="AD214" i="28"/>
  <c r="AD218" i="28"/>
  <c r="AD222" i="28"/>
  <c r="AD226" i="28"/>
  <c r="AD230" i="28"/>
  <c r="AD234" i="28"/>
  <c r="AD238" i="28"/>
  <c r="AD242" i="28"/>
  <c r="AD246" i="28"/>
  <c r="AD250" i="28"/>
  <c r="AD254" i="28"/>
  <c r="AD258" i="28"/>
  <c r="AD262" i="28"/>
  <c r="AD266" i="28"/>
  <c r="AD270" i="28"/>
  <c r="AD274" i="28"/>
  <c r="AD278" i="28"/>
  <c r="AD282" i="28"/>
  <c r="AD286" i="28"/>
  <c r="AD290" i="28"/>
  <c r="AD294" i="28"/>
  <c r="AD298" i="28"/>
  <c r="AD302" i="28"/>
  <c r="AD306" i="28"/>
  <c r="AD310" i="28"/>
  <c r="AD314" i="28"/>
  <c r="AD318" i="28"/>
  <c r="AD322" i="28"/>
  <c r="AD326" i="28"/>
  <c r="AD330" i="28"/>
  <c r="AD334" i="28"/>
  <c r="AD338" i="28"/>
  <c r="AD342" i="28"/>
  <c r="AD346" i="28"/>
  <c r="AD350" i="28"/>
  <c r="AD354" i="28"/>
  <c r="AD358" i="28"/>
  <c r="AD362" i="28"/>
  <c r="AD366" i="28"/>
  <c r="AD370" i="28"/>
  <c r="AD374" i="28"/>
  <c r="AD378" i="28"/>
  <c r="AD382" i="28"/>
  <c r="AD386" i="28"/>
  <c r="AD390" i="28"/>
  <c r="AD394" i="28"/>
  <c r="AD398" i="28"/>
  <c r="AD402" i="28"/>
  <c r="AD406" i="28"/>
  <c r="AF239" i="28"/>
  <c r="AF414" i="28"/>
  <c r="AE112" i="28"/>
  <c r="AE155" i="28"/>
  <c r="AE187" i="28"/>
  <c r="AE208" i="28"/>
  <c r="AE230" i="28"/>
  <c r="AE251" i="28"/>
  <c r="AE272" i="28"/>
  <c r="AE294" i="28"/>
  <c r="AE315" i="28"/>
  <c r="AE333" i="28"/>
  <c r="AE349" i="28"/>
  <c r="AE365" i="28"/>
  <c r="AE381" i="28"/>
  <c r="AE397" i="28"/>
  <c r="AE413" i="28"/>
  <c r="AD37" i="28"/>
  <c r="AD53" i="28"/>
  <c r="AD69" i="28"/>
  <c r="AD85" i="28"/>
  <c r="AD101" i="28"/>
  <c r="AD117" i="28"/>
  <c r="AD133" i="28"/>
  <c r="AD149" i="28"/>
  <c r="AD165" i="28"/>
  <c r="AD181" i="28"/>
  <c r="AD197" i="28"/>
  <c r="AD213" i="28"/>
  <c r="AD229" i="28"/>
  <c r="AD245" i="28"/>
  <c r="AD261" i="28"/>
  <c r="AD275" i="28"/>
  <c r="AD283" i="28"/>
  <c r="AD291" i="28"/>
  <c r="AD299" i="28"/>
  <c r="AD307" i="28"/>
  <c r="AD315" i="28"/>
  <c r="AD323" i="28"/>
  <c r="AD331" i="28"/>
  <c r="AD339" i="28"/>
  <c r="AD347" i="28"/>
  <c r="AD355" i="28"/>
  <c r="AD363" i="28"/>
  <c r="AD371" i="28"/>
  <c r="AD379" i="28"/>
  <c r="AD387" i="28"/>
  <c r="AD395" i="28"/>
  <c r="AD403" i="28"/>
  <c r="AD410" i="28"/>
  <c r="AC23" i="28"/>
  <c r="AC29" i="28"/>
  <c r="AC34" i="28"/>
  <c r="AC39" i="28"/>
  <c r="AC45" i="28"/>
  <c r="AC49" i="28"/>
  <c r="AC53" i="28"/>
  <c r="AC57" i="28"/>
  <c r="AC61" i="28"/>
  <c r="AC65" i="28"/>
  <c r="AC69" i="28"/>
  <c r="AC73" i="28"/>
  <c r="AC77" i="28"/>
  <c r="AC81" i="28"/>
  <c r="AC85" i="28"/>
  <c r="AC89" i="28"/>
  <c r="AC93" i="28"/>
  <c r="AC97" i="28"/>
  <c r="AC101" i="28"/>
  <c r="AC105" i="28"/>
  <c r="AC109" i="28"/>
  <c r="AC113" i="28"/>
  <c r="AC117" i="28"/>
  <c r="AC121" i="28"/>
  <c r="AC125" i="28"/>
  <c r="AC129" i="28"/>
  <c r="AC133" i="28"/>
  <c r="AC137" i="28"/>
  <c r="AC141" i="28"/>
  <c r="AC145" i="28"/>
  <c r="AC149" i="28"/>
  <c r="AC153" i="28"/>
  <c r="AC157" i="28"/>
  <c r="AC161" i="28"/>
  <c r="AC165" i="28"/>
  <c r="AC169" i="28"/>
  <c r="AC173" i="28"/>
  <c r="AC177" i="28"/>
  <c r="AC181" i="28"/>
  <c r="AC185" i="28"/>
  <c r="AC189" i="28"/>
  <c r="AC193" i="28"/>
  <c r="AC197" i="28"/>
  <c r="AC201" i="28"/>
  <c r="AC205" i="28"/>
  <c r="AC209" i="28"/>
  <c r="AC213" i="28"/>
  <c r="AC217" i="28"/>
  <c r="AC221" i="28"/>
  <c r="AC225" i="28"/>
  <c r="AC229" i="28"/>
  <c r="AC233" i="28"/>
  <c r="AC237" i="28"/>
  <c r="AC241" i="28"/>
  <c r="AC245" i="28"/>
  <c r="AC249" i="28"/>
  <c r="AC253" i="28"/>
  <c r="AC257" i="28"/>
  <c r="AC261" i="28"/>
  <c r="AC265" i="28"/>
  <c r="AC269" i="28"/>
  <c r="AC273" i="28"/>
  <c r="AC277" i="28"/>
  <c r="AC281" i="28"/>
  <c r="AC285" i="28"/>
  <c r="AC289" i="28"/>
  <c r="AC293" i="28"/>
  <c r="AC297" i="28"/>
  <c r="AC301" i="28"/>
  <c r="AC305" i="28"/>
  <c r="AC309" i="28"/>
  <c r="AC313" i="28"/>
  <c r="AC317" i="28"/>
  <c r="AC321" i="28"/>
  <c r="AC325" i="28"/>
  <c r="AC329" i="28"/>
  <c r="AC333" i="28"/>
  <c r="AC337" i="28"/>
  <c r="AC341" i="28"/>
  <c r="AC345" i="28"/>
  <c r="AC349" i="28"/>
  <c r="AC353" i="28"/>
  <c r="AC357" i="28"/>
  <c r="AC361" i="28"/>
  <c r="AC365" i="28"/>
  <c r="AC369" i="28"/>
  <c r="AC373" i="28"/>
  <c r="AC377" i="28"/>
  <c r="AC381" i="28"/>
  <c r="AC385" i="28"/>
  <c r="AC389" i="28"/>
  <c r="AC393" i="28"/>
  <c r="AC397" i="28"/>
  <c r="AC401" i="28"/>
  <c r="AC405" i="28"/>
  <c r="AF303" i="28"/>
  <c r="AE54" i="28"/>
  <c r="AE123" i="28"/>
  <c r="AE166" i="28"/>
  <c r="AE192" i="28"/>
  <c r="AE214" i="28"/>
  <c r="AE235" i="28"/>
  <c r="AE256" i="28"/>
  <c r="AE278" i="28"/>
  <c r="AE299" i="28"/>
  <c r="AE320" i="28"/>
  <c r="AE337" i="28"/>
  <c r="AE353" i="28"/>
  <c r="AE369" i="28"/>
  <c r="AE385" i="28"/>
  <c r="AE401" i="28"/>
  <c r="AD25" i="28"/>
  <c r="AD41" i="28"/>
  <c r="AD57" i="28"/>
  <c r="AD73" i="28"/>
  <c r="AD89" i="28"/>
  <c r="AD105" i="28"/>
  <c r="AD121" i="28"/>
  <c r="AD137" i="28"/>
  <c r="AD153" i="28"/>
  <c r="AD169" i="28"/>
  <c r="AD185" i="28"/>
  <c r="AD201" i="28"/>
  <c r="AD217" i="28"/>
  <c r="AD233" i="28"/>
  <c r="AD249" i="28"/>
  <c r="AD265" i="28"/>
  <c r="AD277" i="28"/>
  <c r="AD285" i="28"/>
  <c r="AD293" i="28"/>
  <c r="AD301" i="28"/>
  <c r="AD309" i="28"/>
  <c r="AD317" i="28"/>
  <c r="AD325" i="28"/>
  <c r="AD333" i="28"/>
  <c r="AD341" i="28"/>
  <c r="AD349" i="28"/>
  <c r="AD357" i="28"/>
  <c r="AD365" i="28"/>
  <c r="AD373" i="28"/>
  <c r="AD381" i="28"/>
  <c r="AD389" i="28"/>
  <c r="AD397" i="28"/>
  <c r="AD405" i="28"/>
  <c r="AD411" i="28"/>
  <c r="AC25" i="28"/>
  <c r="AC30" i="28"/>
  <c r="AC35" i="28"/>
  <c r="AC41" i="28"/>
  <c r="AC46" i="28"/>
  <c r="AC50" i="28"/>
  <c r="AC54" i="28"/>
  <c r="AC58" i="28"/>
  <c r="AC62" i="28"/>
  <c r="AC66" i="28"/>
  <c r="AC70" i="28"/>
  <c r="AC74" i="28"/>
  <c r="AC78" i="28"/>
  <c r="AC82" i="28"/>
  <c r="AC86" i="28"/>
  <c r="AC90" i="28"/>
  <c r="AC94" i="28"/>
  <c r="AC98" i="28"/>
  <c r="AC102" i="28"/>
  <c r="AC106" i="28"/>
  <c r="AC110" i="28"/>
  <c r="AC114" i="28"/>
  <c r="AC118" i="28"/>
  <c r="AC122" i="28"/>
  <c r="AC126" i="28"/>
  <c r="AC130" i="28"/>
  <c r="AC134" i="28"/>
  <c r="AC138" i="28"/>
  <c r="AC142" i="28"/>
  <c r="AC146" i="28"/>
  <c r="AC150" i="28"/>
  <c r="AC154" i="28"/>
  <c r="AC158" i="28"/>
  <c r="AC162" i="28"/>
  <c r="AC166" i="28"/>
  <c r="AC170" i="28"/>
  <c r="AC174" i="28"/>
  <c r="AC178" i="28"/>
  <c r="AC182" i="28"/>
  <c r="AC186" i="28"/>
  <c r="AC190" i="28"/>
  <c r="AC194" i="28"/>
  <c r="AC198" i="28"/>
  <c r="AC202" i="28"/>
  <c r="AC206" i="28"/>
  <c r="AC210" i="28"/>
  <c r="AC214" i="28"/>
  <c r="AC218" i="28"/>
  <c r="AC222" i="28"/>
  <c r="AC226" i="28"/>
  <c r="AC230" i="28"/>
  <c r="AC234" i="28"/>
  <c r="AC238" i="28"/>
  <c r="AC242" i="28"/>
  <c r="AC246" i="28"/>
  <c r="AC250" i="28"/>
  <c r="AC254" i="28"/>
  <c r="AC258" i="28"/>
  <c r="AC262" i="28"/>
  <c r="AC266" i="28"/>
  <c r="AC270" i="28"/>
  <c r="AC274" i="28"/>
  <c r="AC278" i="28"/>
  <c r="AC282" i="28"/>
  <c r="AC286" i="28"/>
  <c r="AC290" i="28"/>
  <c r="AC294" i="28"/>
  <c r="AC298" i="28"/>
  <c r="AC302" i="28"/>
  <c r="AC306" i="28"/>
  <c r="AC310" i="28"/>
  <c r="AC314" i="28"/>
  <c r="AC318" i="28"/>
  <c r="AC322" i="28"/>
  <c r="AC326" i="28"/>
  <c r="AC330" i="28"/>
  <c r="AC334" i="28"/>
  <c r="AC338" i="28"/>
  <c r="AC342" i="28"/>
  <c r="AC346" i="28"/>
  <c r="AC350" i="28"/>
  <c r="AC354" i="28"/>
  <c r="AC358" i="28"/>
  <c r="AC362" i="28"/>
  <c r="AC366" i="28"/>
  <c r="AC370" i="28"/>
  <c r="AC374" i="28"/>
  <c r="AC378" i="28"/>
  <c r="AC382" i="28"/>
  <c r="AC386" i="28"/>
  <c r="AC390" i="28"/>
  <c r="AC394" i="28"/>
  <c r="AC398" i="28"/>
  <c r="AC402" i="28"/>
  <c r="AC406" i="28"/>
  <c r="AC410" i="28"/>
  <c r="AC414" i="28"/>
  <c r="AB26" i="28"/>
  <c r="AB30" i="28"/>
  <c r="AB34" i="28"/>
  <c r="AB38" i="28"/>
  <c r="AB42" i="28"/>
  <c r="AB46" i="28"/>
  <c r="AB50" i="28"/>
  <c r="AB54" i="28"/>
  <c r="AB58" i="28"/>
  <c r="AB62" i="28"/>
  <c r="AB66" i="28"/>
  <c r="AB70" i="28"/>
  <c r="AB74" i="28"/>
  <c r="AB78" i="28"/>
  <c r="AB82" i="28"/>
  <c r="AB86" i="28"/>
  <c r="AB90" i="28"/>
  <c r="AB94" i="28"/>
  <c r="AB98" i="28"/>
  <c r="AB102" i="28"/>
  <c r="AB106" i="28"/>
  <c r="AB110" i="28"/>
  <c r="AB114" i="28"/>
  <c r="AB118" i="28"/>
  <c r="AB122" i="28"/>
  <c r="AB126" i="28"/>
  <c r="AB130" i="28"/>
  <c r="AB134" i="28"/>
  <c r="AB138" i="28"/>
  <c r="AB142" i="28"/>
  <c r="AB146" i="28"/>
  <c r="AB150" i="28"/>
  <c r="AB154" i="28"/>
  <c r="AB158" i="28"/>
  <c r="AB162" i="28"/>
  <c r="AB166" i="28"/>
  <c r="AB170" i="28"/>
  <c r="AB174" i="28"/>
  <c r="AB178" i="28"/>
  <c r="AB182" i="28"/>
  <c r="AB186" i="28"/>
  <c r="AB190" i="28"/>
  <c r="AB194" i="28"/>
  <c r="AB198" i="28"/>
  <c r="AB202" i="28"/>
  <c r="AB206" i="28"/>
  <c r="AB210" i="28"/>
  <c r="AB214" i="28"/>
  <c r="AB218" i="28"/>
  <c r="AB222" i="28"/>
  <c r="AB226" i="28"/>
  <c r="AB230" i="28"/>
  <c r="AB234" i="28"/>
  <c r="AB238" i="28"/>
  <c r="AB242" i="28"/>
  <c r="AB246" i="28"/>
  <c r="AB250" i="28"/>
  <c r="AB254" i="28"/>
  <c r="AB258" i="28"/>
  <c r="AB262" i="28"/>
  <c r="AB266" i="28"/>
  <c r="AB270" i="28"/>
  <c r="AB274" i="28"/>
  <c r="AB278" i="28"/>
  <c r="AB282" i="28"/>
  <c r="AB286" i="28"/>
  <c r="AB290" i="28"/>
  <c r="AB294" i="28"/>
  <c r="AB298" i="28"/>
  <c r="AB302" i="28"/>
  <c r="AB306" i="28"/>
  <c r="AB310" i="28"/>
  <c r="AB314" i="28"/>
  <c r="AB318" i="28"/>
  <c r="AB322" i="28"/>
  <c r="AB326" i="28"/>
  <c r="AB330" i="28"/>
  <c r="AB334" i="28"/>
  <c r="AB338" i="28"/>
  <c r="AB342" i="28"/>
  <c r="AB346" i="28"/>
  <c r="AB350" i="28"/>
  <c r="AB354" i="28"/>
  <c r="AB358" i="28"/>
  <c r="AB362" i="28"/>
  <c r="AB366" i="28"/>
  <c r="AB370" i="28"/>
  <c r="AB374" i="28"/>
  <c r="AB378" i="28"/>
  <c r="AB382" i="28"/>
  <c r="AB386" i="28"/>
  <c r="AB390" i="28"/>
  <c r="AB394" i="28"/>
  <c r="AB398" i="28"/>
  <c r="AB402" i="28"/>
  <c r="AB406" i="28"/>
  <c r="AF151" i="28"/>
  <c r="AF382" i="28"/>
  <c r="AE102" i="28"/>
  <c r="AE144" i="28"/>
  <c r="AE182" i="28"/>
  <c r="AE203" i="28"/>
  <c r="AE224" i="28"/>
  <c r="AE246" i="28"/>
  <c r="AE267" i="28"/>
  <c r="AE288" i="28"/>
  <c r="AE310" i="28"/>
  <c r="AE329" i="28"/>
  <c r="AE345" i="28"/>
  <c r="AE361" i="28"/>
  <c r="AE377" i="28"/>
  <c r="AE393" i="28"/>
  <c r="AE409" i="28"/>
  <c r="AD33" i="28"/>
  <c r="AD49" i="28"/>
  <c r="AD65" i="28"/>
  <c r="AD81" i="28"/>
  <c r="AD97" i="28"/>
  <c r="AD113" i="28"/>
  <c r="AD129" i="28"/>
  <c r="AD145" i="28"/>
  <c r="AD161" i="28"/>
  <c r="AD177" i="28"/>
  <c r="AD193" i="28"/>
  <c r="AD209" i="28"/>
  <c r="AD225" i="28"/>
  <c r="AD241" i="28"/>
  <c r="AD257" i="28"/>
  <c r="AD273" i="28"/>
  <c r="AD281" i="28"/>
  <c r="AD289" i="28"/>
  <c r="AD297" i="28"/>
  <c r="AD305" i="28"/>
  <c r="AD313" i="28"/>
  <c r="AD321" i="28"/>
  <c r="AD329" i="28"/>
  <c r="AD337" i="28"/>
  <c r="AD345" i="28"/>
  <c r="AD353" i="28"/>
  <c r="AD361" i="28"/>
  <c r="AD369" i="28"/>
  <c r="AD377" i="28"/>
  <c r="AD385" i="28"/>
  <c r="AD393" i="28"/>
  <c r="AD401" i="28"/>
  <c r="AD409" i="28"/>
  <c r="AD414" i="28"/>
  <c r="AC27" i="28"/>
  <c r="AC33" i="28"/>
  <c r="AC38" i="28"/>
  <c r="AC43" i="28"/>
  <c r="AC48" i="28"/>
  <c r="AC52" i="28"/>
  <c r="AC56" i="28"/>
  <c r="AC60" i="28"/>
  <c r="AC64" i="28"/>
  <c r="AC68" i="28"/>
  <c r="AC72" i="28"/>
  <c r="AC76" i="28"/>
  <c r="AC80" i="28"/>
  <c r="AC84" i="28"/>
  <c r="AC88" i="28"/>
  <c r="AC92" i="28"/>
  <c r="AC96" i="28"/>
  <c r="AC100" i="28"/>
  <c r="AC104" i="28"/>
  <c r="AC108" i="28"/>
  <c r="AC112" i="28"/>
  <c r="AC116" i="28"/>
  <c r="AC120" i="28"/>
  <c r="AC124" i="28"/>
  <c r="AC128" i="28"/>
  <c r="AC132" i="28"/>
  <c r="AC136" i="28"/>
  <c r="AC140" i="28"/>
  <c r="AC144" i="28"/>
  <c r="AC148" i="28"/>
  <c r="AC152" i="28"/>
  <c r="AC156" i="28"/>
  <c r="AC160" i="28"/>
  <c r="AC164" i="28"/>
  <c r="AC168" i="28"/>
  <c r="AC172" i="28"/>
  <c r="AC176" i="28"/>
  <c r="AC180" i="28"/>
  <c r="AC184" i="28"/>
  <c r="AC188" i="28"/>
  <c r="AC192" i="28"/>
  <c r="AC196" i="28"/>
  <c r="AC200" i="28"/>
  <c r="AC204" i="28"/>
  <c r="AC208" i="28"/>
  <c r="AC212" i="28"/>
  <c r="AC216" i="28"/>
  <c r="AC220" i="28"/>
  <c r="AC224" i="28"/>
  <c r="AC228" i="28"/>
  <c r="AC232" i="28"/>
  <c r="AC236" i="28"/>
  <c r="AC240" i="28"/>
  <c r="AC244" i="28"/>
  <c r="AC248" i="28"/>
  <c r="AC252" i="28"/>
  <c r="AC256" i="28"/>
  <c r="AC260" i="28"/>
  <c r="AC264" i="28"/>
  <c r="AC268" i="28"/>
  <c r="AC272" i="28"/>
  <c r="AC276" i="28"/>
  <c r="AC280" i="28"/>
  <c r="AC284" i="28"/>
  <c r="AC288" i="28"/>
  <c r="AC292" i="28"/>
  <c r="AC296" i="28"/>
  <c r="AC300" i="28"/>
  <c r="AC304" i="28"/>
  <c r="AC308" i="28"/>
  <c r="AC312" i="28"/>
  <c r="AC316" i="28"/>
  <c r="AC320" i="28"/>
  <c r="AC324" i="28"/>
  <c r="AC328" i="28"/>
  <c r="AC332" i="28"/>
  <c r="AC336" i="28"/>
  <c r="AC340" i="28"/>
  <c r="AC344" i="28"/>
  <c r="AC348" i="28"/>
  <c r="AC352" i="28"/>
  <c r="AC356" i="28"/>
  <c r="AC360" i="28"/>
  <c r="AC364" i="28"/>
  <c r="AC368" i="28"/>
  <c r="AC372" i="28"/>
  <c r="AC376" i="28"/>
  <c r="AC380" i="28"/>
  <c r="AC384" i="28"/>
  <c r="AC388" i="28"/>
  <c r="AC392" i="28"/>
  <c r="AC396" i="28"/>
  <c r="AC400" i="28"/>
  <c r="AC404" i="28"/>
  <c r="AC408" i="28"/>
  <c r="AC412" i="28"/>
  <c r="AB24" i="28"/>
  <c r="AB28" i="28"/>
  <c r="AB32" i="28"/>
  <c r="AB36" i="28"/>
  <c r="AB40" i="28"/>
  <c r="AB44" i="28"/>
  <c r="AB48" i="28"/>
  <c r="AB52" i="28"/>
  <c r="AB56" i="28"/>
  <c r="AB60" i="28"/>
  <c r="AB64" i="28"/>
  <c r="AB68" i="28"/>
  <c r="AB72" i="28"/>
  <c r="AB76" i="28"/>
  <c r="AB80" i="28"/>
  <c r="AB84" i="28"/>
  <c r="AB88" i="28"/>
  <c r="AB92" i="28"/>
  <c r="AB96" i="28"/>
  <c r="AB100" i="28"/>
  <c r="AB104" i="28"/>
  <c r="AB108" i="28"/>
  <c r="AB112" i="28"/>
  <c r="AE86" i="28"/>
  <c r="AE219" i="28"/>
  <c r="AE304" i="28"/>
  <c r="AE373" i="28"/>
  <c r="AD45" i="28"/>
  <c r="AD109" i="28"/>
  <c r="AD173" i="28"/>
  <c r="AD237" i="28"/>
  <c r="AD287" i="28"/>
  <c r="AD319" i="28"/>
  <c r="AD351" i="28"/>
  <c r="AD383" i="28"/>
  <c r="AD413" i="28"/>
  <c r="AC42" i="28"/>
  <c r="AC59" i="28"/>
  <c r="AC75" i="28"/>
  <c r="AC91" i="28"/>
  <c r="AC107" i="28"/>
  <c r="AC123" i="28"/>
  <c r="AC139" i="28"/>
  <c r="AC155" i="28"/>
  <c r="AC171" i="28"/>
  <c r="AC187" i="28"/>
  <c r="AC203" i="28"/>
  <c r="AC219" i="28"/>
  <c r="AC235" i="28"/>
  <c r="AC251" i="28"/>
  <c r="AC267" i="28"/>
  <c r="AC283" i="28"/>
  <c r="AC299" i="28"/>
  <c r="AC315" i="28"/>
  <c r="AC331" i="28"/>
  <c r="AC347" i="28"/>
  <c r="AC363" i="28"/>
  <c r="AC379" i="28"/>
  <c r="AC395" i="28"/>
  <c r="AC409" i="28"/>
  <c r="AB25" i="28"/>
  <c r="AB33" i="28"/>
  <c r="AB41" i="28"/>
  <c r="AB49" i="28"/>
  <c r="AB57" i="28"/>
  <c r="AB65" i="28"/>
  <c r="AB73" i="28"/>
  <c r="AB81" i="28"/>
  <c r="AB89" i="28"/>
  <c r="AB97" i="28"/>
  <c r="AB105" i="28"/>
  <c r="AB113" i="28"/>
  <c r="AB119" i="28"/>
  <c r="AB124" i="28"/>
  <c r="AB129" i="28"/>
  <c r="AB135" i="28"/>
  <c r="AB140" i="28"/>
  <c r="AB145" i="28"/>
  <c r="AB151" i="28"/>
  <c r="AB156" i="28"/>
  <c r="AB161" i="28"/>
  <c r="AB167" i="28"/>
  <c r="AB172" i="28"/>
  <c r="AB177" i="28"/>
  <c r="AB183" i="28"/>
  <c r="AB188" i="28"/>
  <c r="AB193" i="28"/>
  <c r="AB199" i="28"/>
  <c r="AB204" i="28"/>
  <c r="AB209" i="28"/>
  <c r="AB215" i="28"/>
  <c r="AB220" i="28"/>
  <c r="AB225" i="28"/>
  <c r="AB231" i="28"/>
  <c r="AB236" i="28"/>
  <c r="AB241" i="28"/>
  <c r="AB247" i="28"/>
  <c r="AB252" i="28"/>
  <c r="AB257" i="28"/>
  <c r="AB263" i="28"/>
  <c r="AB268" i="28"/>
  <c r="AB273" i="28"/>
  <c r="AB279" i="28"/>
  <c r="AB284" i="28"/>
  <c r="AB289" i="28"/>
  <c r="AB295" i="28"/>
  <c r="AB300" i="28"/>
  <c r="AB305" i="28"/>
  <c r="AB311" i="28"/>
  <c r="AB316" i="28"/>
  <c r="AB321" i="28"/>
  <c r="AB327" i="28"/>
  <c r="AB332" i="28"/>
  <c r="AB337" i="28"/>
  <c r="AB343" i="28"/>
  <c r="AB348" i="28"/>
  <c r="AB353" i="28"/>
  <c r="AB359" i="28"/>
  <c r="AB364" i="28"/>
  <c r="AB369" i="28"/>
  <c r="AB375" i="28"/>
  <c r="AB380" i="28"/>
  <c r="AB385" i="28"/>
  <c r="AB391" i="28"/>
  <c r="AB396" i="28"/>
  <c r="AB401" i="28"/>
  <c r="AB407" i="28"/>
  <c r="AB411" i="28"/>
  <c r="AA23" i="28"/>
  <c r="AA27" i="28"/>
  <c r="AA31" i="28"/>
  <c r="AA35" i="28"/>
  <c r="AA39" i="28"/>
  <c r="AA43" i="28"/>
  <c r="AA47" i="28"/>
  <c r="AA51" i="28"/>
  <c r="AA55" i="28"/>
  <c r="AA59" i="28"/>
  <c r="AA63" i="28"/>
  <c r="AA67" i="28"/>
  <c r="AA71" i="28"/>
  <c r="AA75" i="28"/>
  <c r="AA79" i="28"/>
  <c r="AA83" i="28"/>
  <c r="AA87" i="28"/>
  <c r="AA91" i="28"/>
  <c r="AA95" i="28"/>
  <c r="AA99" i="28"/>
  <c r="AA103" i="28"/>
  <c r="AA107" i="28"/>
  <c r="AA111" i="28"/>
  <c r="AA115" i="28"/>
  <c r="AA119" i="28"/>
  <c r="AA123" i="28"/>
  <c r="AA127" i="28"/>
  <c r="AA131" i="28"/>
  <c r="AA135" i="28"/>
  <c r="AA139" i="28"/>
  <c r="AA143" i="28"/>
  <c r="AA147" i="28"/>
  <c r="AA151" i="28"/>
  <c r="AA155" i="28"/>
  <c r="AA159" i="28"/>
  <c r="AA163" i="28"/>
  <c r="AA167" i="28"/>
  <c r="AA171" i="28"/>
  <c r="AA175" i="28"/>
  <c r="AA179" i="28"/>
  <c r="AA183" i="28"/>
  <c r="AA187" i="28"/>
  <c r="AA191" i="28"/>
  <c r="AA195" i="28"/>
  <c r="AA199" i="28"/>
  <c r="AA203" i="28"/>
  <c r="AA207" i="28"/>
  <c r="AA211" i="28"/>
  <c r="AA215" i="28"/>
  <c r="AA219" i="28"/>
  <c r="AA223" i="28"/>
  <c r="AA227" i="28"/>
  <c r="AA231" i="28"/>
  <c r="AA235" i="28"/>
  <c r="AA239" i="28"/>
  <c r="AA243" i="28"/>
  <c r="AA247" i="28"/>
  <c r="AA251" i="28"/>
  <c r="AA255" i="28"/>
  <c r="AA259" i="28"/>
  <c r="AA263" i="28"/>
  <c r="AA267" i="28"/>
  <c r="AA271" i="28"/>
  <c r="AA275" i="28"/>
  <c r="AA279" i="28"/>
  <c r="AE134" i="28"/>
  <c r="AE240" i="28"/>
  <c r="AE325" i="28"/>
  <c r="AE389" i="28"/>
  <c r="AD61" i="28"/>
  <c r="AD125" i="28"/>
  <c r="AD189" i="28"/>
  <c r="AD253" i="28"/>
  <c r="AD295" i="28"/>
  <c r="AD327" i="28"/>
  <c r="AD359" i="28"/>
  <c r="AD391" i="28"/>
  <c r="AC26" i="28"/>
  <c r="AC47" i="28"/>
  <c r="AC63" i="28"/>
  <c r="AC79" i="28"/>
  <c r="AC95" i="28"/>
  <c r="AC111" i="28"/>
  <c r="AC127" i="28"/>
  <c r="AC143" i="28"/>
  <c r="AC159" i="28"/>
  <c r="AC175" i="28"/>
  <c r="AC191" i="28"/>
  <c r="AC207" i="28"/>
  <c r="AC223" i="28"/>
  <c r="AC239" i="28"/>
  <c r="AC255" i="28"/>
  <c r="AC271" i="28"/>
  <c r="AC287" i="28"/>
  <c r="AC303" i="28"/>
  <c r="AC319" i="28"/>
  <c r="AC335" i="28"/>
  <c r="AC351" i="28"/>
  <c r="AC367" i="28"/>
  <c r="AC383" i="28"/>
  <c r="AC399" i="28"/>
  <c r="AC411" i="28"/>
  <c r="AB27" i="28"/>
  <c r="AB35" i="28"/>
  <c r="AB43" i="28"/>
  <c r="AB51" i="28"/>
  <c r="AB59" i="28"/>
  <c r="AB67" i="28"/>
  <c r="AB75" i="28"/>
  <c r="AB83" i="28"/>
  <c r="AB91" i="28"/>
  <c r="AB99" i="28"/>
  <c r="AB107" i="28"/>
  <c r="AB115" i="28"/>
  <c r="AB120" i="28"/>
  <c r="AB125" i="28"/>
  <c r="AB131" i="28"/>
  <c r="AB136" i="28"/>
  <c r="AB141" i="28"/>
  <c r="AB147" i="28"/>
  <c r="AB152" i="28"/>
  <c r="AB157" i="28"/>
  <c r="AB163" i="28"/>
  <c r="AB168" i="28"/>
  <c r="AB173" i="28"/>
  <c r="AB179" i="28"/>
  <c r="AB184" i="28"/>
  <c r="AB189" i="28"/>
  <c r="AB195" i="28"/>
  <c r="AB200" i="28"/>
  <c r="AB205" i="28"/>
  <c r="AB211" i="28"/>
  <c r="AB216" i="28"/>
  <c r="AB221" i="28"/>
  <c r="AB227" i="28"/>
  <c r="AB232" i="28"/>
  <c r="AB237" i="28"/>
  <c r="AB243" i="28"/>
  <c r="AB248" i="28"/>
  <c r="AB253" i="28"/>
  <c r="AB259" i="28"/>
  <c r="AB264" i="28"/>
  <c r="AB269" i="28"/>
  <c r="AB275" i="28"/>
  <c r="AB280" i="28"/>
  <c r="AB285" i="28"/>
  <c r="AB291" i="28"/>
  <c r="AB296" i="28"/>
  <c r="AB301" i="28"/>
  <c r="AB307" i="28"/>
  <c r="AB312" i="28"/>
  <c r="AB317" i="28"/>
  <c r="AB323" i="28"/>
  <c r="AB328" i="28"/>
  <c r="AB333" i="28"/>
  <c r="AB339" i="28"/>
  <c r="AB344" i="28"/>
  <c r="AB349" i="28"/>
  <c r="AB355" i="28"/>
  <c r="AB360" i="28"/>
  <c r="AB365" i="28"/>
  <c r="AB371" i="28"/>
  <c r="AB376" i="28"/>
  <c r="AB381" i="28"/>
  <c r="AB387" i="28"/>
  <c r="AF346" i="28"/>
  <c r="AE198" i="28"/>
  <c r="AE283" i="28"/>
  <c r="AE357" i="28"/>
  <c r="AD29" i="28"/>
  <c r="AD93" i="28"/>
  <c r="AD157" i="28"/>
  <c r="AD221" i="28"/>
  <c r="AD279" i="28"/>
  <c r="AD311" i="28"/>
  <c r="AD343" i="28"/>
  <c r="AD375" i="28"/>
  <c r="AD407" i="28"/>
  <c r="AC37" i="28"/>
  <c r="AC55" i="28"/>
  <c r="AC71" i="28"/>
  <c r="AC87" i="28"/>
  <c r="AC103" i="28"/>
  <c r="AC119" i="28"/>
  <c r="AC135" i="28"/>
  <c r="AC151" i="28"/>
  <c r="AC167" i="28"/>
  <c r="AC183" i="28"/>
  <c r="AC199" i="28"/>
  <c r="AC215" i="28"/>
  <c r="AC231" i="28"/>
  <c r="AC247" i="28"/>
  <c r="AC263" i="28"/>
  <c r="AC279" i="28"/>
  <c r="AC295" i="28"/>
  <c r="AC311" i="28"/>
  <c r="AC327" i="28"/>
  <c r="AC343" i="28"/>
  <c r="AC359" i="28"/>
  <c r="AC375" i="28"/>
  <c r="AC391" i="28"/>
  <c r="AC407" i="28"/>
  <c r="AB23" i="28"/>
  <c r="AB31" i="28"/>
  <c r="AB39" i="28"/>
  <c r="AB47" i="28"/>
  <c r="AB55" i="28"/>
  <c r="AB63" i="28"/>
  <c r="AB71" i="28"/>
  <c r="AB79" i="28"/>
  <c r="AB87" i="28"/>
  <c r="AB95" i="28"/>
  <c r="AB103" i="28"/>
  <c r="AB111" i="28"/>
  <c r="AB117" i="28"/>
  <c r="AB123" i="28"/>
  <c r="AB128" i="28"/>
  <c r="AB133" i="28"/>
  <c r="AB139" i="28"/>
  <c r="AB144" i="28"/>
  <c r="AB149" i="28"/>
  <c r="AB155" i="28"/>
  <c r="AB160" i="28"/>
  <c r="AB165" i="28"/>
  <c r="AB171" i="28"/>
  <c r="AB176" i="28"/>
  <c r="AB181" i="28"/>
  <c r="AB187" i="28"/>
  <c r="AB192" i="28"/>
  <c r="AB197" i="28"/>
  <c r="AB203" i="28"/>
  <c r="AB208" i="28"/>
  <c r="AB213" i="28"/>
  <c r="AB219" i="28"/>
  <c r="AB224" i="28"/>
  <c r="AB229" i="28"/>
  <c r="AB235" i="28"/>
  <c r="AB240" i="28"/>
  <c r="AB245" i="28"/>
  <c r="AB251" i="28"/>
  <c r="AB256" i="28"/>
  <c r="AB261" i="28"/>
  <c r="AB267" i="28"/>
  <c r="AB272" i="28"/>
  <c r="AB277" i="28"/>
  <c r="AB283" i="28"/>
  <c r="AB288" i="28"/>
  <c r="AB293" i="28"/>
  <c r="AB299" i="28"/>
  <c r="AB304" i="28"/>
  <c r="AB309" i="28"/>
  <c r="AB315" i="28"/>
  <c r="AB320" i="28"/>
  <c r="AB325" i="28"/>
  <c r="AB331" i="28"/>
  <c r="AB336" i="28"/>
  <c r="AB341" i="28"/>
  <c r="AB347" i="28"/>
  <c r="AB352" i="28"/>
  <c r="AB357" i="28"/>
  <c r="AB363" i="28"/>
  <c r="AB368" i="28"/>
  <c r="AB373" i="28"/>
  <c r="AB379" i="28"/>
  <c r="AB384" i="28"/>
  <c r="AB389" i="28"/>
  <c r="AB395" i="28"/>
  <c r="AB400" i="28"/>
  <c r="AB405" i="28"/>
  <c r="AB410" i="28"/>
  <c r="AB414" i="28"/>
  <c r="AA26" i="28"/>
  <c r="AA30" i="28"/>
  <c r="AA34" i="28"/>
  <c r="AA38" i="28"/>
  <c r="AA42" i="28"/>
  <c r="AA46" i="28"/>
  <c r="AA50" i="28"/>
  <c r="AA54" i="28"/>
  <c r="AA58" i="28"/>
  <c r="AA62" i="28"/>
  <c r="AA66" i="28"/>
  <c r="AA70" i="28"/>
  <c r="AA74" i="28"/>
  <c r="AA78" i="28"/>
  <c r="AA82" i="28"/>
  <c r="AA86" i="28"/>
  <c r="AA90" i="28"/>
  <c r="AA94" i="28"/>
  <c r="AA98" i="28"/>
  <c r="AA102" i="28"/>
  <c r="AA106" i="28"/>
  <c r="AA110" i="28"/>
  <c r="AA114" i="28"/>
  <c r="AA118" i="28"/>
  <c r="AA122" i="28"/>
  <c r="AA126" i="28"/>
  <c r="AA130" i="28"/>
  <c r="AA134" i="28"/>
  <c r="AA138" i="28"/>
  <c r="AA142" i="28"/>
  <c r="AA146" i="28"/>
  <c r="AA150" i="28"/>
  <c r="AA154" i="28"/>
  <c r="AA158" i="28"/>
  <c r="AA162" i="28"/>
  <c r="AA166" i="28"/>
  <c r="AA170" i="28"/>
  <c r="AA174" i="28"/>
  <c r="AA178" i="28"/>
  <c r="AA182" i="28"/>
  <c r="AA186" i="28"/>
  <c r="AA190" i="28"/>
  <c r="AA194" i="28"/>
  <c r="AA198" i="28"/>
  <c r="AA202" i="28"/>
  <c r="AA206" i="28"/>
  <c r="AA210" i="28"/>
  <c r="AA214" i="28"/>
  <c r="AA218" i="28"/>
  <c r="AA222" i="28"/>
  <c r="AA226" i="28"/>
  <c r="AA230" i="28"/>
  <c r="AA234" i="28"/>
  <c r="AA238" i="28"/>
  <c r="AA242" i="28"/>
  <c r="AA246" i="28"/>
  <c r="AA250" i="28"/>
  <c r="AA254" i="28"/>
  <c r="AA258" i="28"/>
  <c r="AA262" i="28"/>
  <c r="AA266" i="28"/>
  <c r="AA270" i="28"/>
  <c r="AA274" i="28"/>
  <c r="AA278" i="28"/>
  <c r="AA282" i="28"/>
  <c r="AA286" i="28"/>
  <c r="AA290" i="28"/>
  <c r="AA294" i="28"/>
  <c r="AA298" i="28"/>
  <c r="AA302" i="28"/>
  <c r="AA306" i="28"/>
  <c r="AA310" i="28"/>
  <c r="AA314" i="28"/>
  <c r="AA318" i="28"/>
  <c r="AA322" i="28"/>
  <c r="AA326" i="28"/>
  <c r="AA330" i="28"/>
  <c r="AA334" i="28"/>
  <c r="AA338" i="28"/>
  <c r="AA342" i="28"/>
  <c r="AA346" i="28"/>
  <c r="AA350" i="28"/>
  <c r="AA354" i="28"/>
  <c r="AA358" i="28"/>
  <c r="AA362" i="28"/>
  <c r="AA366" i="28"/>
  <c r="AA370" i="28"/>
  <c r="AA374" i="28"/>
  <c r="AA378" i="28"/>
  <c r="AA382" i="28"/>
  <c r="AA386" i="28"/>
  <c r="AA390" i="28"/>
  <c r="AA394" i="28"/>
  <c r="AA398" i="28"/>
  <c r="AA402" i="28"/>
  <c r="AA406" i="28"/>
  <c r="AA410" i="28"/>
  <c r="AA414" i="28"/>
  <c r="AA19" i="28"/>
  <c r="Z16" i="28"/>
  <c r="Z20" i="28"/>
  <c r="Z24" i="28"/>
  <c r="Z28" i="28"/>
  <c r="Z32" i="28"/>
  <c r="Z36" i="28"/>
  <c r="Z40" i="28"/>
  <c r="Z44" i="28"/>
  <c r="Z48" i="28"/>
  <c r="Z52" i="28"/>
  <c r="Z56" i="28"/>
  <c r="Z60" i="28"/>
  <c r="Z64" i="28"/>
  <c r="Z68" i="28"/>
  <c r="Z72" i="28"/>
  <c r="Z76" i="28"/>
  <c r="Z80" i="28"/>
  <c r="Z84" i="28"/>
  <c r="Z88" i="28"/>
  <c r="Z92" i="28"/>
  <c r="Z96" i="28"/>
  <c r="Z100" i="28"/>
  <c r="Z104" i="28"/>
  <c r="Z108" i="28"/>
  <c r="Z112" i="28"/>
  <c r="Z116" i="28"/>
  <c r="Z120" i="28"/>
  <c r="Z124" i="28"/>
  <c r="Z128" i="28"/>
  <c r="Z132" i="28"/>
  <c r="Z136" i="28"/>
  <c r="Z140" i="28"/>
  <c r="Z144" i="28"/>
  <c r="Z148" i="28"/>
  <c r="Z152" i="28"/>
  <c r="Z156" i="28"/>
  <c r="Z160" i="28"/>
  <c r="Z164" i="28"/>
  <c r="Z168" i="28"/>
  <c r="Z172" i="28"/>
  <c r="Z176" i="28"/>
  <c r="Z180" i="28"/>
  <c r="Z184" i="28"/>
  <c r="Z188" i="28"/>
  <c r="Z192" i="28"/>
  <c r="Z196" i="28"/>
  <c r="Z200" i="28"/>
  <c r="Z204" i="28"/>
  <c r="Z208" i="28"/>
  <c r="Z212" i="28"/>
  <c r="Z216" i="28"/>
  <c r="Z220" i="28"/>
  <c r="Z224" i="28"/>
  <c r="AE262" i="28"/>
  <c r="AD141" i="28"/>
  <c r="AD335" i="28"/>
  <c r="AC51" i="28"/>
  <c r="AC115" i="28"/>
  <c r="AC179" i="28"/>
  <c r="AC243" i="28"/>
  <c r="AC307" i="28"/>
  <c r="AC371" i="28"/>
  <c r="AB29" i="28"/>
  <c r="AB61" i="28"/>
  <c r="AB93" i="28"/>
  <c r="AB121" i="28"/>
  <c r="AB143" i="28"/>
  <c r="AB164" i="28"/>
  <c r="AB185" i="28"/>
  <c r="AB207" i="28"/>
  <c r="AB228" i="28"/>
  <c r="AB249" i="28"/>
  <c r="AB271" i="28"/>
  <c r="AB292" i="28"/>
  <c r="AB313" i="28"/>
  <c r="AB335" i="28"/>
  <c r="AB356" i="28"/>
  <c r="AB377" i="28"/>
  <c r="AB393" i="28"/>
  <c r="AB404" i="28"/>
  <c r="AB413" i="28"/>
  <c r="AA29" i="28"/>
  <c r="AA37" i="28"/>
  <c r="AA45" i="28"/>
  <c r="AA53" i="28"/>
  <c r="AA61" i="28"/>
  <c r="AA69" i="28"/>
  <c r="AA77" i="28"/>
  <c r="AA85" i="28"/>
  <c r="AA93" i="28"/>
  <c r="AA101" i="28"/>
  <c r="AA109" i="28"/>
  <c r="AA117" i="28"/>
  <c r="AA125" i="28"/>
  <c r="AA133" i="28"/>
  <c r="AA141" i="28"/>
  <c r="AA149" i="28"/>
  <c r="AA157" i="28"/>
  <c r="AA165" i="28"/>
  <c r="AA173" i="28"/>
  <c r="AA181" i="28"/>
  <c r="AA189" i="28"/>
  <c r="AA197" i="28"/>
  <c r="AA205" i="28"/>
  <c r="AA213" i="28"/>
  <c r="AA221" i="28"/>
  <c r="AA229" i="28"/>
  <c r="AA237" i="28"/>
  <c r="AA245" i="28"/>
  <c r="AA253" i="28"/>
  <c r="AA261" i="28"/>
  <c r="AA269" i="28"/>
  <c r="AA277" i="28"/>
  <c r="AA284" i="28"/>
  <c r="AA289" i="28"/>
  <c r="AA295" i="28"/>
  <c r="AA300" i="28"/>
  <c r="AA305" i="28"/>
  <c r="AA311" i="28"/>
  <c r="AA316" i="28"/>
  <c r="AA321" i="28"/>
  <c r="AA327" i="28"/>
  <c r="AA332" i="28"/>
  <c r="AA337" i="28"/>
  <c r="AA343" i="28"/>
  <c r="AA348" i="28"/>
  <c r="AA353" i="28"/>
  <c r="AA359" i="28"/>
  <c r="AA364" i="28"/>
  <c r="AA369" i="28"/>
  <c r="AA375" i="28"/>
  <c r="AA380" i="28"/>
  <c r="AA385" i="28"/>
  <c r="AA391" i="28"/>
  <c r="AA396" i="28"/>
  <c r="AA401" i="28"/>
  <c r="AA407" i="28"/>
  <c r="AA412" i="28"/>
  <c r="AA18" i="28"/>
  <c r="Z17" i="28"/>
  <c r="Z22" i="28"/>
  <c r="Z27" i="28"/>
  <c r="Z33" i="28"/>
  <c r="Z38" i="28"/>
  <c r="Z43" i="28"/>
  <c r="Z49" i="28"/>
  <c r="Z54" i="28"/>
  <c r="Z59" i="28"/>
  <c r="Z65" i="28"/>
  <c r="Z70" i="28"/>
  <c r="Z75" i="28"/>
  <c r="Z81" i="28"/>
  <c r="Z86" i="28"/>
  <c r="Z91" i="28"/>
  <c r="Z97" i="28"/>
  <c r="Z102" i="28"/>
  <c r="Z107" i="28"/>
  <c r="Z113" i="28"/>
  <c r="Z118" i="28"/>
  <c r="Z123" i="28"/>
  <c r="Z129" i="28"/>
  <c r="Z134" i="28"/>
  <c r="Z139" i="28"/>
  <c r="Z145" i="28"/>
  <c r="Z150" i="28"/>
  <c r="Z155" i="28"/>
  <c r="Z161" i="28"/>
  <c r="Z166" i="28"/>
  <c r="Z171" i="28"/>
  <c r="Z177" i="28"/>
  <c r="Z182" i="28"/>
  <c r="Z187" i="28"/>
  <c r="Z193" i="28"/>
  <c r="Z198" i="28"/>
  <c r="Z203" i="28"/>
  <c r="Z209" i="28"/>
  <c r="Z214" i="28"/>
  <c r="Z219" i="28"/>
  <c r="Z225" i="28"/>
  <c r="Z229" i="28"/>
  <c r="Z233" i="28"/>
  <c r="Z237" i="28"/>
  <c r="Z241" i="28"/>
  <c r="Z245" i="28"/>
  <c r="Z249" i="28"/>
  <c r="Z253" i="28"/>
  <c r="Z257" i="28"/>
  <c r="Z261" i="28"/>
  <c r="Z265" i="28"/>
  <c r="Z269" i="28"/>
  <c r="Z273" i="28"/>
  <c r="Z277" i="28"/>
  <c r="Z281" i="28"/>
  <c r="Z285" i="28"/>
  <c r="Z289" i="28"/>
  <c r="Z293" i="28"/>
  <c r="Z297" i="28"/>
  <c r="Z301" i="28"/>
  <c r="Z305" i="28"/>
  <c r="Z309" i="28"/>
  <c r="Z313" i="28"/>
  <c r="Z317" i="28"/>
  <c r="Z321" i="28"/>
  <c r="Z325" i="28"/>
  <c r="Z329" i="28"/>
  <c r="Z333" i="28"/>
  <c r="Z337" i="28"/>
  <c r="Z341" i="28"/>
  <c r="Z345" i="28"/>
  <c r="Z349" i="28"/>
  <c r="Z353" i="28"/>
  <c r="Z357" i="28"/>
  <c r="Z361" i="28"/>
  <c r="Z365" i="28"/>
  <c r="Z369" i="28"/>
  <c r="Z373" i="28"/>
  <c r="Z377" i="28"/>
  <c r="Z381" i="28"/>
  <c r="Z385" i="28"/>
  <c r="Z389" i="28"/>
  <c r="Z393" i="28"/>
  <c r="Z397" i="28"/>
  <c r="Z401" i="28"/>
  <c r="Z405" i="28"/>
  <c r="Z409" i="28"/>
  <c r="Z413" i="28"/>
  <c r="AD16" i="28"/>
  <c r="AC17" i="28"/>
  <c r="AB18" i="28"/>
  <c r="AF18" i="28"/>
  <c r="AE19" i="28"/>
  <c r="AD20" i="28"/>
  <c r="AC21" i="28"/>
  <c r="AB22" i="28"/>
  <c r="AE341" i="28"/>
  <c r="AD205" i="28"/>
  <c r="AD367" i="28"/>
  <c r="AC67" i="28"/>
  <c r="AC131" i="28"/>
  <c r="AC195" i="28"/>
  <c r="AC259" i="28"/>
  <c r="AC323" i="28"/>
  <c r="AC387" i="28"/>
  <c r="AB37" i="28"/>
  <c r="AB69" i="28"/>
  <c r="AB101" i="28"/>
  <c r="AB127" i="28"/>
  <c r="AB148" i="28"/>
  <c r="AB169" i="28"/>
  <c r="AB191" i="28"/>
  <c r="AB212" i="28"/>
  <c r="AB233" i="28"/>
  <c r="AB255" i="28"/>
  <c r="AB276" i="28"/>
  <c r="AB297" i="28"/>
  <c r="AB319" i="28"/>
  <c r="AB340" i="28"/>
  <c r="AB361" i="28"/>
  <c r="AB383" i="28"/>
  <c r="AB397" i="28"/>
  <c r="AB408" i="28"/>
  <c r="AA24" i="28"/>
  <c r="AA32" i="28"/>
  <c r="AA40" i="28"/>
  <c r="AA48" i="28"/>
  <c r="AA56" i="28"/>
  <c r="AA64" i="28"/>
  <c r="AA72" i="28"/>
  <c r="AA80" i="28"/>
  <c r="AA88" i="28"/>
  <c r="AA96" i="28"/>
  <c r="AA104" i="28"/>
  <c r="AA112" i="28"/>
  <c r="AA120" i="28"/>
  <c r="AA128" i="28"/>
  <c r="AA136" i="28"/>
  <c r="AA144" i="28"/>
  <c r="AA152" i="28"/>
  <c r="AA160" i="28"/>
  <c r="AA168" i="28"/>
  <c r="AA176" i="28"/>
  <c r="AA184" i="28"/>
  <c r="AA192" i="28"/>
  <c r="AA200" i="28"/>
  <c r="AA208" i="28"/>
  <c r="AA216" i="28"/>
  <c r="AA224" i="28"/>
  <c r="AA232" i="28"/>
  <c r="AA240" i="28"/>
  <c r="AA248" i="28"/>
  <c r="AA256" i="28"/>
  <c r="AA264" i="28"/>
  <c r="AA272" i="28"/>
  <c r="AA280" i="28"/>
  <c r="AA285" i="28"/>
  <c r="AA291" i="28"/>
  <c r="AA296" i="28"/>
  <c r="AA301" i="28"/>
  <c r="AA307" i="28"/>
  <c r="AA312" i="28"/>
  <c r="AA317" i="28"/>
  <c r="AA323" i="28"/>
  <c r="AA328" i="28"/>
  <c r="AA333" i="28"/>
  <c r="AA339" i="28"/>
  <c r="AA344" i="28"/>
  <c r="AA349" i="28"/>
  <c r="AA355" i="28"/>
  <c r="AA360" i="28"/>
  <c r="AA365" i="28"/>
  <c r="AA371" i="28"/>
  <c r="AA376" i="28"/>
  <c r="AA381" i="28"/>
  <c r="AA387" i="28"/>
  <c r="AA392" i="28"/>
  <c r="AA397" i="28"/>
  <c r="AA403" i="28"/>
  <c r="AA408" i="28"/>
  <c r="AA413" i="28"/>
  <c r="AA20" i="28"/>
  <c r="Z18" i="28"/>
  <c r="Z23" i="28"/>
  <c r="Z29" i="28"/>
  <c r="Z34" i="28"/>
  <c r="Z39" i="28"/>
  <c r="Z45" i="28"/>
  <c r="Z50" i="28"/>
  <c r="Z55" i="28"/>
  <c r="Z61" i="28"/>
  <c r="Z66" i="28"/>
  <c r="Z71" i="28"/>
  <c r="Z77" i="28"/>
  <c r="Z82" i="28"/>
  <c r="Z87" i="28"/>
  <c r="Z93" i="28"/>
  <c r="Z98" i="28"/>
  <c r="Z103" i="28"/>
  <c r="Z109" i="28"/>
  <c r="Z114" i="28"/>
  <c r="Z119" i="28"/>
  <c r="Z125" i="28"/>
  <c r="Z130" i="28"/>
  <c r="Z135" i="28"/>
  <c r="Z141" i="28"/>
  <c r="Z146" i="28"/>
  <c r="Z151" i="28"/>
  <c r="Z157" i="28"/>
  <c r="Z162" i="28"/>
  <c r="Z167" i="28"/>
  <c r="Z173" i="28"/>
  <c r="Z178" i="28"/>
  <c r="Z183" i="28"/>
  <c r="Z189" i="28"/>
  <c r="Z194" i="28"/>
  <c r="Z199" i="28"/>
  <c r="Z205" i="28"/>
  <c r="Z210" i="28"/>
  <c r="Z215" i="28"/>
  <c r="Z221" i="28"/>
  <c r="Z226" i="28"/>
  <c r="Z230" i="28"/>
  <c r="Z234" i="28"/>
  <c r="Z238" i="28"/>
  <c r="Z242" i="28"/>
  <c r="Z246" i="28"/>
  <c r="Z250" i="28"/>
  <c r="Z254" i="28"/>
  <c r="Z258" i="28"/>
  <c r="Z262" i="28"/>
  <c r="Z266" i="28"/>
  <c r="Z270" i="28"/>
  <c r="Z274" i="28"/>
  <c r="Z278" i="28"/>
  <c r="Z282" i="28"/>
  <c r="Z286" i="28"/>
  <c r="Z290" i="28"/>
  <c r="Z294" i="28"/>
  <c r="Z298" i="28"/>
  <c r="Z302" i="28"/>
  <c r="Z306" i="28"/>
  <c r="Z310" i="28"/>
  <c r="Z314" i="28"/>
  <c r="Z318" i="28"/>
  <c r="Z322" i="28"/>
  <c r="Z326" i="28"/>
  <c r="Z330" i="28"/>
  <c r="Z334" i="28"/>
  <c r="Z338" i="28"/>
  <c r="Z342" i="28"/>
  <c r="Z346" i="28"/>
  <c r="Z350" i="28"/>
  <c r="Z354" i="28"/>
  <c r="Z358" i="28"/>
  <c r="Z362" i="28"/>
  <c r="Z366" i="28"/>
  <c r="Z370" i="28"/>
  <c r="Z374" i="28"/>
  <c r="Z378" i="28"/>
  <c r="Z382" i="28"/>
  <c r="Z386" i="28"/>
  <c r="Z390" i="28"/>
  <c r="Z394" i="28"/>
  <c r="Z398" i="28"/>
  <c r="Z402" i="28"/>
  <c r="Z406" i="28"/>
  <c r="Z410" i="28"/>
  <c r="Z414" i="28"/>
  <c r="AE16" i="28"/>
  <c r="AD17" i="28"/>
  <c r="AC18" i="28"/>
  <c r="AB19" i="28"/>
  <c r="AF19" i="28"/>
  <c r="AE20" i="28"/>
  <c r="AD21" i="28"/>
  <c r="AC22" i="28"/>
  <c r="AF15" i="28"/>
  <c r="AB15" i="28"/>
  <c r="Y17" i="28"/>
  <c r="Y21" i="28"/>
  <c r="Y25" i="28"/>
  <c r="Y29" i="28"/>
  <c r="Y33" i="28"/>
  <c r="Y37" i="28"/>
  <c r="Y41" i="28"/>
  <c r="Y45" i="28"/>
  <c r="Y49" i="28"/>
  <c r="Y53" i="28"/>
  <c r="Y57" i="28"/>
  <c r="Y61" i="28"/>
  <c r="Y65" i="28"/>
  <c r="Y69" i="28"/>
  <c r="Y73" i="28"/>
  <c r="Y77" i="28"/>
  <c r="Y81" i="28"/>
  <c r="Y85" i="28"/>
  <c r="Y89" i="28"/>
  <c r="Y93" i="28"/>
  <c r="Y97" i="28"/>
  <c r="Y101" i="28"/>
  <c r="Y105" i="28"/>
  <c r="Y109" i="28"/>
  <c r="Y113" i="28"/>
  <c r="Y117" i="28"/>
  <c r="Y121" i="28"/>
  <c r="Y125" i="28"/>
  <c r="Y129" i="28"/>
  <c r="Y133" i="28"/>
  <c r="Y137" i="28"/>
  <c r="Y141" i="28"/>
  <c r="Y145" i="28"/>
  <c r="Y149" i="28"/>
  <c r="Y153" i="28"/>
  <c r="Y157" i="28"/>
  <c r="Y161" i="28"/>
  <c r="Y165" i="28"/>
  <c r="Y169" i="28"/>
  <c r="Y173" i="28"/>
  <c r="Y177" i="28"/>
  <c r="Y181" i="28"/>
  <c r="Y185" i="28"/>
  <c r="Y189" i="28"/>
  <c r="Y193" i="28"/>
  <c r="Y197" i="28"/>
  <c r="Y201" i="28"/>
  <c r="Y205" i="28"/>
  <c r="Y209" i="28"/>
  <c r="Y213" i="28"/>
  <c r="Y217" i="28"/>
  <c r="Y221" i="28"/>
  <c r="Y225" i="28"/>
  <c r="Y229" i="28"/>
  <c r="Y233" i="28"/>
  <c r="Y237" i="28"/>
  <c r="Y241" i="28"/>
  <c r="Y245" i="28"/>
  <c r="Y249" i="28"/>
  <c r="Y253" i="28"/>
  <c r="Y257" i="28"/>
  <c r="Y261" i="28"/>
  <c r="Y265" i="28"/>
  <c r="Y269" i="28"/>
  <c r="Y273" i="28"/>
  <c r="Y277" i="28"/>
  <c r="Y281" i="28"/>
  <c r="Y285" i="28"/>
  <c r="Y289" i="28"/>
  <c r="Y293" i="28"/>
  <c r="Y297" i="28"/>
  <c r="Y301" i="28"/>
  <c r="Y305" i="28"/>
  <c r="Y309" i="28"/>
  <c r="Y313" i="28"/>
  <c r="Y317" i="28"/>
  <c r="Y321" i="28"/>
  <c r="Y325" i="28"/>
  <c r="Y329" i="28"/>
  <c r="Y333" i="28"/>
  <c r="Y337" i="28"/>
  <c r="Y341" i="28"/>
  <c r="Y345" i="28"/>
  <c r="Y349" i="28"/>
  <c r="Y353" i="28"/>
  <c r="Y357" i="28"/>
  <c r="Y361" i="28"/>
  <c r="Y365" i="28"/>
  <c r="Y369" i="28"/>
  <c r="Y373" i="28"/>
  <c r="Y377" i="28"/>
  <c r="Y381" i="28"/>
  <c r="Y385" i="28"/>
  <c r="Y389" i="28"/>
  <c r="Y393" i="28"/>
  <c r="Y397" i="28"/>
  <c r="Y401" i="28"/>
  <c r="Y405" i="28"/>
  <c r="Y409" i="28"/>
  <c r="Y413" i="28"/>
  <c r="AF23" i="28"/>
  <c r="AE405" i="28"/>
  <c r="AD269" i="28"/>
  <c r="AD399" i="28"/>
  <c r="AC83" i="28"/>
  <c r="AC147" i="28"/>
  <c r="AC211" i="28"/>
  <c r="AC275" i="28"/>
  <c r="AC339" i="28"/>
  <c r="AC403" i="28"/>
  <c r="AB45" i="28"/>
  <c r="AB77" i="28"/>
  <c r="AE175" i="28"/>
  <c r="AD77" i="28"/>
  <c r="AD303" i="28"/>
  <c r="AC31" i="28"/>
  <c r="AC99" i="28"/>
  <c r="AC163" i="28"/>
  <c r="AC227" i="28"/>
  <c r="AC291" i="28"/>
  <c r="AC355" i="28"/>
  <c r="AC413" i="28"/>
  <c r="AB53" i="28"/>
  <c r="AB85" i="28"/>
  <c r="AB116" i="28"/>
  <c r="AB137" i="28"/>
  <c r="AB159" i="28"/>
  <c r="AB180" i="28"/>
  <c r="AB201" i="28"/>
  <c r="AB223" i="28"/>
  <c r="AB244" i="28"/>
  <c r="AB265" i="28"/>
  <c r="AB287" i="28"/>
  <c r="AB308" i="28"/>
  <c r="AB329" i="28"/>
  <c r="AB351" i="28"/>
  <c r="AB372" i="28"/>
  <c r="AB392" i="28"/>
  <c r="AB403" i="28"/>
  <c r="AB412" i="28"/>
  <c r="AA28" i="28"/>
  <c r="AA36" i="28"/>
  <c r="AA44" i="28"/>
  <c r="AA52" i="28"/>
  <c r="AA60" i="28"/>
  <c r="AA68" i="28"/>
  <c r="AA76" i="28"/>
  <c r="AA84" i="28"/>
  <c r="AA92" i="28"/>
  <c r="AA100" i="28"/>
  <c r="AA108" i="28"/>
  <c r="AA116" i="28"/>
  <c r="AA124" i="28"/>
  <c r="AA132" i="28"/>
  <c r="AA140" i="28"/>
  <c r="AA148" i="28"/>
  <c r="AA156" i="28"/>
  <c r="AA164" i="28"/>
  <c r="AA172" i="28"/>
  <c r="AA180" i="28"/>
  <c r="AA188" i="28"/>
  <c r="AA196" i="28"/>
  <c r="AA204" i="28"/>
  <c r="AA212" i="28"/>
  <c r="AA220" i="28"/>
  <c r="AA228" i="28"/>
  <c r="AA236" i="28"/>
  <c r="AA244" i="28"/>
  <c r="AA252" i="28"/>
  <c r="AA260" i="28"/>
  <c r="AA268" i="28"/>
  <c r="AA276" i="28"/>
  <c r="AA283" i="28"/>
  <c r="AA288" i="28"/>
  <c r="AA293" i="28"/>
  <c r="AA299" i="28"/>
  <c r="AA304" i="28"/>
  <c r="AA309" i="28"/>
  <c r="AA315" i="28"/>
  <c r="AA320" i="28"/>
  <c r="AA325" i="28"/>
  <c r="AA331" i="28"/>
  <c r="AA336" i="28"/>
  <c r="AA341" i="28"/>
  <c r="AA347" i="28"/>
  <c r="AA352" i="28"/>
  <c r="AA357" i="28"/>
  <c r="AA363" i="28"/>
  <c r="AA368" i="28"/>
  <c r="AA373" i="28"/>
  <c r="AA379" i="28"/>
  <c r="AA384" i="28"/>
  <c r="AA389" i="28"/>
  <c r="AA395" i="28"/>
  <c r="AA400" i="28"/>
  <c r="AA405" i="28"/>
  <c r="AA411" i="28"/>
  <c r="AA17" i="28"/>
  <c r="AA22" i="28"/>
  <c r="Z21" i="28"/>
  <c r="Z26" i="28"/>
  <c r="Z31" i="28"/>
  <c r="Z37" i="28"/>
  <c r="Z42" i="28"/>
  <c r="Z47" i="28"/>
  <c r="Z53" i="28"/>
  <c r="Z58" i="28"/>
  <c r="Z63" i="28"/>
  <c r="Z69" i="28"/>
  <c r="Z74" i="28"/>
  <c r="Z79" i="28"/>
  <c r="Z85" i="28"/>
  <c r="Z90" i="28"/>
  <c r="Z95" i="28"/>
  <c r="Z101" i="28"/>
  <c r="Z106" i="28"/>
  <c r="Z111" i="28"/>
  <c r="Z117" i="28"/>
  <c r="Z122" i="28"/>
  <c r="Z127" i="28"/>
  <c r="Z133" i="28"/>
  <c r="Z138" i="28"/>
  <c r="Z143" i="28"/>
  <c r="Z149" i="28"/>
  <c r="Z154" i="28"/>
  <c r="Z159" i="28"/>
  <c r="Z165" i="28"/>
  <c r="Z170" i="28"/>
  <c r="Z175" i="28"/>
  <c r="Z181" i="28"/>
  <c r="Z186" i="28"/>
  <c r="Z191" i="28"/>
  <c r="Z197" i="28"/>
  <c r="Z202" i="28"/>
  <c r="Z207" i="28"/>
  <c r="Z213" i="28"/>
  <c r="Z218" i="28"/>
  <c r="Z223" i="28"/>
  <c r="Z228" i="28"/>
  <c r="Z232" i="28"/>
  <c r="Z236" i="28"/>
  <c r="Z240" i="28"/>
  <c r="Z244" i="28"/>
  <c r="Z248" i="28"/>
  <c r="Z252" i="28"/>
  <c r="Z256" i="28"/>
  <c r="Z260" i="28"/>
  <c r="Z264" i="28"/>
  <c r="Z268" i="28"/>
  <c r="Z272" i="28"/>
  <c r="Z276" i="28"/>
  <c r="Z280" i="28"/>
  <c r="Z284" i="28"/>
  <c r="Z288" i="28"/>
  <c r="Z292" i="28"/>
  <c r="Z296" i="28"/>
  <c r="Z300" i="28"/>
  <c r="Z304" i="28"/>
  <c r="Z308" i="28"/>
  <c r="Z312" i="28"/>
  <c r="Z316" i="28"/>
  <c r="Z320" i="28"/>
  <c r="Z324" i="28"/>
  <c r="Z328" i="28"/>
  <c r="Z332" i="28"/>
  <c r="Z336" i="28"/>
  <c r="Z340" i="28"/>
  <c r="Z344" i="28"/>
  <c r="Z348" i="28"/>
  <c r="Z352" i="28"/>
  <c r="Z356" i="28"/>
  <c r="Z360" i="28"/>
  <c r="Z364" i="28"/>
  <c r="Z368" i="28"/>
  <c r="Z372" i="28"/>
  <c r="Z376" i="28"/>
  <c r="Z380" i="28"/>
  <c r="Z384" i="28"/>
  <c r="Z388" i="28"/>
  <c r="Z392" i="28"/>
  <c r="Z396" i="28"/>
  <c r="Z400" i="28"/>
  <c r="Z404" i="28"/>
  <c r="Z408" i="28"/>
  <c r="Z412" i="28"/>
  <c r="AC16" i="28"/>
  <c r="AB17" i="28"/>
  <c r="AF17" i="28"/>
  <c r="AE18" i="28"/>
  <c r="AD19" i="28"/>
  <c r="AC20" i="28"/>
  <c r="AB21" i="28"/>
  <c r="AF21" i="28"/>
  <c r="AE22" i="28"/>
  <c r="AD15" i="28"/>
  <c r="Z15" i="28"/>
  <c r="Y19" i="28"/>
  <c r="Y23" i="28"/>
  <c r="Y27" i="28"/>
  <c r="Y31" i="28"/>
  <c r="Y35" i="28"/>
  <c r="Y39" i="28"/>
  <c r="Y43" i="28"/>
  <c r="Y47" i="28"/>
  <c r="Y51" i="28"/>
  <c r="Y55" i="28"/>
  <c r="Y59" i="28"/>
  <c r="Y63" i="28"/>
  <c r="Y67" i="28"/>
  <c r="Y71" i="28"/>
  <c r="Y75" i="28"/>
  <c r="Y79" i="28"/>
  <c r="Y83" i="28"/>
  <c r="Y87" i="28"/>
  <c r="Y91" i="28"/>
  <c r="Y95" i="28"/>
  <c r="Y99" i="28"/>
  <c r="Y103" i="28"/>
  <c r="Y107" i="28"/>
  <c r="Y111" i="28"/>
  <c r="Y115" i="28"/>
  <c r="Y119" i="28"/>
  <c r="Y123" i="28"/>
  <c r="Y127" i="28"/>
  <c r="Y131" i="28"/>
  <c r="Y135" i="28"/>
  <c r="Y139" i="28"/>
  <c r="Y143" i="28"/>
  <c r="Y147" i="28"/>
  <c r="Y151" i="28"/>
  <c r="Y155" i="28"/>
  <c r="Y159" i="28"/>
  <c r="Y163" i="28"/>
  <c r="Y167" i="28"/>
  <c r="Y171" i="28"/>
  <c r="Y175" i="28"/>
  <c r="Y179" i="28"/>
  <c r="Y183" i="28"/>
  <c r="Y187" i="28"/>
  <c r="Y191" i="28"/>
  <c r="Y195" i="28"/>
  <c r="Y199" i="28"/>
  <c r="Y203" i="28"/>
  <c r="Y207" i="28"/>
  <c r="Y211" i="28"/>
  <c r="Y215" i="28"/>
  <c r="Y219" i="28"/>
  <c r="Y223" i="28"/>
  <c r="Y227" i="28"/>
  <c r="Y231" i="28"/>
  <c r="Y235" i="28"/>
  <c r="Y239" i="28"/>
  <c r="Y243" i="28"/>
  <c r="Y247" i="28"/>
  <c r="Y251" i="28"/>
  <c r="Y255" i="28"/>
  <c r="Y259" i="28"/>
  <c r="Y263" i="28"/>
  <c r="Y267" i="28"/>
  <c r="Y271" i="28"/>
  <c r="Y275" i="28"/>
  <c r="Y279" i="28"/>
  <c r="Y283" i="28"/>
  <c r="Y287" i="28"/>
  <c r="Y291" i="28"/>
  <c r="Y295" i="28"/>
  <c r="Y299" i="28"/>
  <c r="Y303" i="28"/>
  <c r="Y307" i="28"/>
  <c r="Y311" i="28"/>
  <c r="Y315" i="28"/>
  <c r="Y319" i="28"/>
  <c r="Y323" i="28"/>
  <c r="Y327" i="28"/>
  <c r="Y331" i="28"/>
  <c r="Y335" i="28"/>
  <c r="Y339" i="28"/>
  <c r="Y343" i="28"/>
  <c r="Y347" i="28"/>
  <c r="Y351" i="28"/>
  <c r="Y355" i="28"/>
  <c r="Y359" i="28"/>
  <c r="Y363" i="28"/>
  <c r="Y367" i="28"/>
  <c r="Y371" i="28"/>
  <c r="Y375" i="28"/>
  <c r="Y379" i="28"/>
  <c r="Y383" i="28"/>
  <c r="Y387" i="28"/>
  <c r="Y391" i="28"/>
  <c r="Y395" i="28"/>
  <c r="Y399" i="28"/>
  <c r="Y403" i="28"/>
  <c r="Y407" i="28"/>
  <c r="Y411" i="28"/>
  <c r="Y15" i="28"/>
  <c r="AF22" i="28"/>
  <c r="AC15" i="28"/>
  <c r="Y16" i="28"/>
  <c r="Y20" i="28"/>
  <c r="Y24" i="28"/>
  <c r="Y28" i="28"/>
  <c r="Y32" i="28"/>
  <c r="Y36" i="28"/>
  <c r="Y40" i="28"/>
  <c r="Y44" i="28"/>
  <c r="Y48" i="28"/>
  <c r="Y52" i="28"/>
  <c r="Y56" i="28"/>
  <c r="Y60" i="28"/>
  <c r="Y64" i="28"/>
  <c r="Y68" i="28"/>
  <c r="Y72" i="28"/>
  <c r="Y76" i="28"/>
  <c r="Y80" i="28"/>
  <c r="Y84" i="28"/>
  <c r="Y88" i="28"/>
  <c r="Y92" i="28"/>
  <c r="Y96" i="28"/>
  <c r="Y100" i="28"/>
  <c r="Y104" i="28"/>
  <c r="Y108" i="28"/>
  <c r="Y112" i="28"/>
  <c r="Y116" i="28"/>
  <c r="Y120" i="28"/>
  <c r="Y124" i="28"/>
  <c r="Y128" i="28"/>
  <c r="Y132" i="28"/>
  <c r="Y136" i="28"/>
  <c r="Y140" i="28"/>
  <c r="Y144" i="28"/>
  <c r="Y148" i="28"/>
  <c r="Y152" i="28"/>
  <c r="Y156" i="28"/>
  <c r="Y160" i="28"/>
  <c r="Y164" i="28"/>
  <c r="Y168" i="28"/>
  <c r="Y172" i="28"/>
  <c r="Y176" i="28"/>
  <c r="Y180" i="28"/>
  <c r="Y184" i="28"/>
  <c r="Y188" i="28"/>
  <c r="Y192" i="28"/>
  <c r="Y196" i="28"/>
  <c r="Y200" i="28"/>
  <c r="Y204" i="28"/>
  <c r="Y208" i="28"/>
  <c r="Y212" i="28"/>
  <c r="Y216" i="28"/>
  <c r="Y220" i="28"/>
  <c r="Y224" i="28"/>
  <c r="Y228" i="28"/>
  <c r="Y232" i="28"/>
  <c r="AB153" i="28"/>
  <c r="AB239" i="28"/>
  <c r="AB324" i="28"/>
  <c r="AB399" i="28"/>
  <c r="AA41" i="28"/>
  <c r="AA73" i="28"/>
  <c r="AA105" i="28"/>
  <c r="AA137" i="28"/>
  <c r="AA169" i="28"/>
  <c r="AA201" i="28"/>
  <c r="AA233" i="28"/>
  <c r="AA265" i="28"/>
  <c r="AA292" i="28"/>
  <c r="AA313" i="28"/>
  <c r="AA335" i="28"/>
  <c r="AA356" i="28"/>
  <c r="AA377" i="28"/>
  <c r="AA399" i="28"/>
  <c r="AA21" i="28"/>
  <c r="Z35" i="28"/>
  <c r="Z57" i="28"/>
  <c r="Z78" i="28"/>
  <c r="Z99" i="28"/>
  <c r="Z121" i="28"/>
  <c r="Z142" i="28"/>
  <c r="Z163" i="28"/>
  <c r="Z185" i="28"/>
  <c r="Z206" i="28"/>
  <c r="Z227" i="28"/>
  <c r="Z243" i="28"/>
  <c r="Z259" i="28"/>
  <c r="Z275" i="28"/>
  <c r="Z291" i="28"/>
  <c r="Z307" i="28"/>
  <c r="Z323" i="28"/>
  <c r="Z339" i="28"/>
  <c r="Z355" i="28"/>
  <c r="Z371" i="28"/>
  <c r="Z387" i="28"/>
  <c r="Z403" i="28"/>
  <c r="AF16" i="28"/>
  <c r="AB20" i="28"/>
  <c r="AE15" i="28"/>
  <c r="Y26" i="28"/>
  <c r="Y42" i="28"/>
  <c r="Y58" i="28"/>
  <c r="Y74" i="28"/>
  <c r="Y90" i="28"/>
  <c r="Y106" i="28"/>
  <c r="Y122" i="28"/>
  <c r="Y138" i="28"/>
  <c r="Y154" i="28"/>
  <c r="Y170" i="28"/>
  <c r="Y186" i="28"/>
  <c r="Y202" i="28"/>
  <c r="Y218" i="28"/>
  <c r="Y234" i="28"/>
  <c r="Y242" i="28"/>
  <c r="Y250" i="28"/>
  <c r="Y258" i="28"/>
  <c r="Y266" i="28"/>
  <c r="Y274" i="28"/>
  <c r="Y282" i="28"/>
  <c r="Y290" i="28"/>
  <c r="Y298" i="28"/>
  <c r="Z235" i="28"/>
  <c r="Z395" i="28"/>
  <c r="Y18" i="28"/>
  <c r="Y66" i="28"/>
  <c r="Y130" i="28"/>
  <c r="Y162" i="28"/>
  <c r="Y226" i="28"/>
  <c r="Y254" i="28"/>
  <c r="Y278" i="28"/>
  <c r="Y302" i="28"/>
  <c r="Y334" i="28"/>
  <c r="Y358" i="28"/>
  <c r="Y382" i="28"/>
  <c r="Y414" i="28"/>
  <c r="AB175" i="28"/>
  <c r="AB260" i="28"/>
  <c r="AB345" i="28"/>
  <c r="AB409" i="28"/>
  <c r="AA49" i="28"/>
  <c r="AA81" i="28"/>
  <c r="AA113" i="28"/>
  <c r="AA145" i="28"/>
  <c r="AA177" i="28"/>
  <c r="AA209" i="28"/>
  <c r="AA241" i="28"/>
  <c r="AA273" i="28"/>
  <c r="AA297" i="28"/>
  <c r="AA319" i="28"/>
  <c r="AA340" i="28"/>
  <c r="AA361" i="28"/>
  <c r="AA383" i="28"/>
  <c r="AA404" i="28"/>
  <c r="Z19" i="28"/>
  <c r="Z41" i="28"/>
  <c r="Z62" i="28"/>
  <c r="Z83" i="28"/>
  <c r="Z105" i="28"/>
  <c r="Z126" i="28"/>
  <c r="Z147" i="28"/>
  <c r="Z169" i="28"/>
  <c r="Z190" i="28"/>
  <c r="Z211" i="28"/>
  <c r="Z231" i="28"/>
  <c r="Z247" i="28"/>
  <c r="Z263" i="28"/>
  <c r="Z279" i="28"/>
  <c r="Z295" i="28"/>
  <c r="Z311" i="28"/>
  <c r="Z327" i="28"/>
  <c r="Z343" i="28"/>
  <c r="Z359" i="28"/>
  <c r="Z375" i="28"/>
  <c r="Z391" i="28"/>
  <c r="Z407" i="28"/>
  <c r="AE17" i="28"/>
  <c r="AF20" i="28"/>
  <c r="AA15" i="28"/>
  <c r="Y30" i="28"/>
  <c r="Y46" i="28"/>
  <c r="Y62" i="28"/>
  <c r="Y78" i="28"/>
  <c r="Y94" i="28"/>
  <c r="Y110" i="28"/>
  <c r="Y126" i="28"/>
  <c r="Y142" i="28"/>
  <c r="Y158" i="28"/>
  <c r="Y174" i="28"/>
  <c r="Y190" i="28"/>
  <c r="Y206" i="28"/>
  <c r="Y222" i="28"/>
  <c r="Y236" i="28"/>
  <c r="Y244" i="28"/>
  <c r="Y252" i="28"/>
  <c r="Y260" i="28"/>
  <c r="Y268" i="28"/>
  <c r="Y276" i="28"/>
  <c r="Y284" i="28"/>
  <c r="Y292" i="28"/>
  <c r="Y300" i="28"/>
  <c r="Y308" i="28"/>
  <c r="Y316" i="28"/>
  <c r="Y324" i="28"/>
  <c r="Y332" i="28"/>
  <c r="Y340" i="28"/>
  <c r="Y348" i="28"/>
  <c r="Y356" i="28"/>
  <c r="Y364" i="28"/>
  <c r="Y372" i="28"/>
  <c r="Y380" i="28"/>
  <c r="Y388" i="28"/>
  <c r="Y396" i="28"/>
  <c r="Y404" i="28"/>
  <c r="Y412" i="28"/>
  <c r="AB109" i="28"/>
  <c r="AB196" i="28"/>
  <c r="AB281" i="28"/>
  <c r="AB367" i="28"/>
  <c r="AA25" i="28"/>
  <c r="AA57" i="28"/>
  <c r="AA89" i="28"/>
  <c r="AA121" i="28"/>
  <c r="AA153" i="28"/>
  <c r="AA185" i="28"/>
  <c r="AA217" i="28"/>
  <c r="AA249" i="28"/>
  <c r="AA281" i="28"/>
  <c r="AA303" i="28"/>
  <c r="AA324" i="28"/>
  <c r="AA345" i="28"/>
  <c r="AA367" i="28"/>
  <c r="AA388" i="28"/>
  <c r="AA409" i="28"/>
  <c r="Z25" i="28"/>
  <c r="Z46" i="28"/>
  <c r="Z67" i="28"/>
  <c r="Z89" i="28"/>
  <c r="Z110" i="28"/>
  <c r="Z131" i="28"/>
  <c r="Z153" i="28"/>
  <c r="Z174" i="28"/>
  <c r="Z217" i="28"/>
  <c r="Z251" i="28"/>
  <c r="Z267" i="28"/>
  <c r="Z283" i="28"/>
  <c r="Z299" i="28"/>
  <c r="Z315" i="28"/>
  <c r="Z347" i="28"/>
  <c r="Z379" i="28"/>
  <c r="AE21" i="28"/>
  <c r="Y50" i="28"/>
  <c r="Y114" i="28"/>
  <c r="Y194" i="28"/>
  <c r="Y238" i="28"/>
  <c r="Y262" i="28"/>
  <c r="Y294" i="28"/>
  <c r="Y318" i="28"/>
  <c r="Y350" i="28"/>
  <c r="Y374" i="28"/>
  <c r="Y398" i="28"/>
  <c r="AB132" i="28"/>
  <c r="AB217" i="28"/>
  <c r="AB303" i="28"/>
  <c r="AB388" i="28"/>
  <c r="AA33" i="28"/>
  <c r="AA65" i="28"/>
  <c r="AA97" i="28"/>
  <c r="AA129" i="28"/>
  <c r="AA161" i="28"/>
  <c r="AA193" i="28"/>
  <c r="AA225" i="28"/>
  <c r="AA257" i="28"/>
  <c r="AA287" i="28"/>
  <c r="AA308" i="28"/>
  <c r="AA329" i="28"/>
  <c r="AA351" i="28"/>
  <c r="AA372" i="28"/>
  <c r="AA393" i="28"/>
  <c r="AA16" i="28"/>
  <c r="Z30" i="28"/>
  <c r="Z51" i="28"/>
  <c r="Z73" i="28"/>
  <c r="Z94" i="28"/>
  <c r="Z115" i="28"/>
  <c r="Z137" i="28"/>
  <c r="Z158" i="28"/>
  <c r="Z179" i="28"/>
  <c r="Z201" i="28"/>
  <c r="Z222" i="28"/>
  <c r="Z239" i="28"/>
  <c r="Z255" i="28"/>
  <c r="Z271" i="28"/>
  <c r="Z287" i="28"/>
  <c r="Z303" i="28"/>
  <c r="Z319" i="28"/>
  <c r="Z335" i="28"/>
  <c r="Z351" i="28"/>
  <c r="Z367" i="28"/>
  <c r="Z383" i="28"/>
  <c r="Z399" i="28"/>
  <c r="AB16" i="28"/>
  <c r="AC19" i="28"/>
  <c r="AD22" i="28"/>
  <c r="Y22" i="28"/>
  <c r="Y38" i="28"/>
  <c r="Y54" i="28"/>
  <c r="Y70" i="28"/>
  <c r="Y86" i="28"/>
  <c r="Y102" i="28"/>
  <c r="Y118" i="28"/>
  <c r="Y134" i="28"/>
  <c r="Y150" i="28"/>
  <c r="Y166" i="28"/>
  <c r="Y182" i="28"/>
  <c r="Y198" i="28"/>
  <c r="Y214" i="28"/>
  <c r="Y230" i="28"/>
  <c r="Y240" i="28"/>
  <c r="Y248" i="28"/>
  <c r="Y256" i="28"/>
  <c r="Y264" i="28"/>
  <c r="Y272" i="28"/>
  <c r="Y280" i="28"/>
  <c r="Y288" i="28"/>
  <c r="Y296" i="28"/>
  <c r="Y304" i="28"/>
  <c r="Y312" i="28"/>
  <c r="Y320" i="28"/>
  <c r="Y328" i="28"/>
  <c r="Y336" i="28"/>
  <c r="Y344" i="28"/>
  <c r="Y352" i="28"/>
  <c r="Y360" i="28"/>
  <c r="Y368" i="28"/>
  <c r="Y376" i="28"/>
  <c r="Y384" i="28"/>
  <c r="Y392" i="28"/>
  <c r="Y400" i="28"/>
  <c r="Y408" i="28"/>
  <c r="Y306" i="28"/>
  <c r="Y314" i="28"/>
  <c r="Y322" i="28"/>
  <c r="Y330" i="28"/>
  <c r="Y338" i="28"/>
  <c r="Y346" i="28"/>
  <c r="Y354" i="28"/>
  <c r="Y362" i="28"/>
  <c r="Y370" i="28"/>
  <c r="Y378" i="28"/>
  <c r="Y386" i="28"/>
  <c r="Y394" i="28"/>
  <c r="Y402" i="28"/>
  <c r="Y410" i="28"/>
  <c r="Z195" i="28"/>
  <c r="Z331" i="28"/>
  <c r="Z363" i="28"/>
  <c r="Z411" i="28"/>
  <c r="AD18" i="28"/>
  <c r="Y34" i="28"/>
  <c r="Y82" i="28"/>
  <c r="Y98" i="28"/>
  <c r="Y146" i="28"/>
  <c r="Y178" i="28"/>
  <c r="Y210" i="28"/>
  <c r="Y246" i="28"/>
  <c r="Y270" i="28"/>
  <c r="Y286" i="28"/>
  <c r="Y310" i="28"/>
  <c r="Y326" i="28"/>
  <c r="Y342" i="28"/>
  <c r="Y366" i="28"/>
  <c r="Y390" i="28"/>
  <c r="Y406" i="28"/>
  <c r="P106" i="26"/>
  <c r="Q106" i="26"/>
  <c r="P15" i="26"/>
  <c r="Q15" i="26"/>
  <c r="P19" i="26"/>
  <c r="Q19" i="26"/>
  <c r="P23" i="26"/>
  <c r="Q23" i="26"/>
  <c r="P27" i="26"/>
  <c r="Q27" i="26"/>
  <c r="P31" i="26"/>
  <c r="Q31" i="26"/>
  <c r="P35" i="26"/>
  <c r="Q35" i="26"/>
  <c r="P39" i="26"/>
  <c r="Q39" i="26"/>
  <c r="P43" i="26"/>
  <c r="Q43" i="26"/>
  <c r="P47" i="26"/>
  <c r="Q47" i="26"/>
  <c r="P51" i="26"/>
  <c r="Q51" i="26"/>
  <c r="P55" i="26"/>
  <c r="Q55" i="26"/>
  <c r="P59" i="26"/>
  <c r="Q59" i="26"/>
  <c r="P63" i="26"/>
  <c r="Q63" i="26"/>
  <c r="P67" i="26"/>
  <c r="Q67" i="26"/>
  <c r="P71" i="26"/>
  <c r="Q71" i="26"/>
  <c r="P75" i="26"/>
  <c r="Q75" i="26"/>
  <c r="P79" i="26"/>
  <c r="Q79" i="26"/>
  <c r="P83" i="26"/>
  <c r="Q83" i="26"/>
  <c r="P87" i="26"/>
  <c r="Q87" i="26"/>
  <c r="P91" i="26"/>
  <c r="Q91" i="26"/>
  <c r="P95" i="26"/>
  <c r="Q95" i="26"/>
  <c r="P99" i="26"/>
  <c r="Q99" i="26"/>
  <c r="P103" i="26"/>
  <c r="Q103" i="26"/>
  <c r="P107" i="26"/>
  <c r="Q107" i="26"/>
  <c r="P111" i="26"/>
  <c r="Q111" i="26"/>
  <c r="P115" i="26"/>
  <c r="Q115" i="26"/>
  <c r="P119" i="26"/>
  <c r="Q119" i="26"/>
  <c r="P123" i="26"/>
  <c r="Q123" i="26"/>
  <c r="P127" i="26"/>
  <c r="Q127" i="26"/>
  <c r="P131" i="26"/>
  <c r="Q131" i="26"/>
  <c r="P135" i="26"/>
  <c r="Q135" i="26"/>
  <c r="P139" i="26"/>
  <c r="Q139" i="26"/>
  <c r="P143" i="26"/>
  <c r="Q143" i="26"/>
  <c r="P147" i="26"/>
  <c r="Q147" i="26"/>
  <c r="P151" i="26"/>
  <c r="Q151" i="26"/>
  <c r="P155" i="26"/>
  <c r="Q155" i="26"/>
  <c r="P159" i="26"/>
  <c r="Q159" i="26"/>
  <c r="P163" i="26"/>
  <c r="Q163" i="26"/>
  <c r="P167" i="26"/>
  <c r="Q167" i="26"/>
  <c r="P171" i="26"/>
  <c r="Q171" i="26"/>
  <c r="P175" i="26"/>
  <c r="Q175" i="26"/>
  <c r="P179" i="26"/>
  <c r="Q179" i="26"/>
  <c r="P183" i="26"/>
  <c r="Q183" i="26"/>
  <c r="P187" i="26"/>
  <c r="Q187" i="26"/>
  <c r="P191" i="26"/>
  <c r="Q191" i="26"/>
  <c r="P195" i="26"/>
  <c r="Q195" i="26"/>
  <c r="P199" i="26"/>
  <c r="Q199" i="26"/>
  <c r="P203" i="26"/>
  <c r="Q203" i="26"/>
  <c r="P207" i="26"/>
  <c r="Q207" i="26"/>
  <c r="P211" i="26"/>
  <c r="Q211" i="26"/>
  <c r="P215" i="26"/>
  <c r="Q215" i="26"/>
  <c r="P219" i="26"/>
  <c r="Q219" i="26"/>
  <c r="P223" i="26"/>
  <c r="Q223" i="26"/>
  <c r="P227" i="26"/>
  <c r="Q227" i="26"/>
  <c r="P231" i="26"/>
  <c r="Q231" i="26"/>
  <c r="P235" i="26"/>
  <c r="Q235" i="26"/>
  <c r="P239" i="26"/>
  <c r="Q239" i="26"/>
  <c r="P243" i="26"/>
  <c r="Q243" i="26"/>
  <c r="P247" i="26"/>
  <c r="Q247" i="26"/>
  <c r="P251" i="26"/>
  <c r="Q251" i="26"/>
  <c r="P255" i="26"/>
  <c r="Q255" i="26"/>
  <c r="P259" i="26"/>
  <c r="Q259" i="26"/>
  <c r="P263" i="26"/>
  <c r="Q263" i="26"/>
  <c r="P267" i="26"/>
  <c r="Q267" i="26"/>
  <c r="P271" i="26"/>
  <c r="Q271" i="26"/>
  <c r="P275" i="26"/>
  <c r="Q275" i="26"/>
  <c r="P279" i="26"/>
  <c r="Q279" i="26"/>
  <c r="P283" i="26"/>
  <c r="Q283" i="26"/>
  <c r="P287" i="26"/>
  <c r="Q287" i="26"/>
  <c r="P291" i="26"/>
  <c r="Q291" i="26"/>
  <c r="P295" i="26"/>
  <c r="Q295" i="26"/>
  <c r="P299" i="26"/>
  <c r="Q299" i="26"/>
  <c r="P303" i="26"/>
  <c r="Q303" i="26"/>
  <c r="P307" i="26"/>
  <c r="Q307" i="26"/>
  <c r="P311" i="26"/>
  <c r="Q311" i="26"/>
  <c r="P315" i="26"/>
  <c r="Q315" i="26"/>
  <c r="P319" i="26"/>
  <c r="Q319" i="26"/>
  <c r="P323" i="26"/>
  <c r="Q323" i="26"/>
  <c r="P327" i="26"/>
  <c r="Q327" i="26"/>
  <c r="P331" i="26"/>
  <c r="Q331" i="26"/>
  <c r="P335" i="26"/>
  <c r="Q335" i="26"/>
  <c r="P339" i="26"/>
  <c r="Q339" i="26"/>
  <c r="P343" i="26"/>
  <c r="Q343" i="26"/>
  <c r="P347" i="26"/>
  <c r="Q347" i="26"/>
  <c r="P351" i="26"/>
  <c r="Q351" i="26"/>
  <c r="P355" i="26"/>
  <c r="Q355" i="26"/>
  <c r="P359" i="26"/>
  <c r="Q359" i="26"/>
  <c r="P363" i="26"/>
  <c r="Q363" i="26"/>
  <c r="P367" i="26"/>
  <c r="Q367" i="26"/>
  <c r="P371" i="26"/>
  <c r="Q371" i="26"/>
  <c r="P375" i="26"/>
  <c r="Q375" i="26"/>
  <c r="P379" i="26"/>
  <c r="Q379" i="26"/>
  <c r="P383" i="26"/>
  <c r="Q383" i="26"/>
  <c r="P387" i="26"/>
  <c r="Q387" i="26"/>
  <c r="P391" i="26"/>
  <c r="Q391" i="26"/>
  <c r="P395" i="26"/>
  <c r="Q395" i="26"/>
  <c r="P399" i="26"/>
  <c r="Q399" i="26"/>
  <c r="P403" i="26"/>
  <c r="Q403" i="26"/>
  <c r="P407" i="26"/>
  <c r="Q407" i="26"/>
  <c r="P411" i="26"/>
  <c r="Q411" i="26"/>
  <c r="P18" i="26"/>
  <c r="Q18" i="26"/>
  <c r="P22" i="26"/>
  <c r="Q22" i="26"/>
  <c r="P30" i="26"/>
  <c r="Q30" i="26"/>
  <c r="P42" i="26"/>
  <c r="Q42" i="26"/>
  <c r="P50" i="26"/>
  <c r="Q50" i="26"/>
  <c r="Q58" i="26"/>
  <c r="P58" i="26"/>
  <c r="P66" i="26"/>
  <c r="Q66" i="26"/>
  <c r="P70" i="26"/>
  <c r="Q70" i="26"/>
  <c r="P78" i="26"/>
  <c r="Q78" i="26"/>
  <c r="P86" i="26"/>
  <c r="Q86" i="26"/>
  <c r="P94" i="26"/>
  <c r="Q94" i="26"/>
  <c r="P102" i="26"/>
  <c r="Q102" i="26"/>
  <c r="P114" i="26"/>
  <c r="Q114" i="26"/>
  <c r="P118" i="26"/>
  <c r="Q118" i="26"/>
  <c r="P126" i="26"/>
  <c r="Q126" i="26"/>
  <c r="P130" i="26"/>
  <c r="Q130" i="26"/>
  <c r="P138" i="26"/>
  <c r="Q138" i="26"/>
  <c r="P146" i="26"/>
  <c r="Q146" i="26"/>
  <c r="P154" i="26"/>
  <c r="Q154" i="26"/>
  <c r="P158" i="26"/>
  <c r="Q158" i="26"/>
  <c r="Q166" i="26"/>
  <c r="P166" i="26"/>
  <c r="P174" i="26"/>
  <c r="Q174" i="26"/>
  <c r="P182" i="26"/>
  <c r="Q182" i="26"/>
  <c r="P190" i="26"/>
  <c r="Q190" i="26"/>
  <c r="P194" i="26"/>
  <c r="Q194" i="26"/>
  <c r="P202" i="26"/>
  <c r="Q202" i="26"/>
  <c r="P210" i="26"/>
  <c r="Q210" i="26"/>
  <c r="P218" i="26"/>
  <c r="Q218" i="26"/>
  <c r="P222" i="26"/>
  <c r="Q222" i="26"/>
  <c r="P230" i="26"/>
  <c r="Q230" i="26"/>
  <c r="P234" i="26"/>
  <c r="Q234" i="26"/>
  <c r="P238" i="26"/>
  <c r="Q238" i="26"/>
  <c r="P242" i="26"/>
  <c r="Q242" i="26"/>
  <c r="P246" i="26"/>
  <c r="Q246" i="26"/>
  <c r="P250" i="26"/>
  <c r="Q250" i="26"/>
  <c r="P254" i="26"/>
  <c r="Q254" i="26"/>
  <c r="P258" i="26"/>
  <c r="Q258" i="26"/>
  <c r="Q262" i="26"/>
  <c r="P262" i="26"/>
  <c r="P266" i="26"/>
  <c r="Q266" i="26"/>
  <c r="P270" i="26"/>
  <c r="Q270" i="26"/>
  <c r="P274" i="26"/>
  <c r="Q274" i="26"/>
  <c r="P278" i="26"/>
  <c r="Q278" i="26"/>
  <c r="P282" i="26"/>
  <c r="Q282" i="26"/>
  <c r="P286" i="26"/>
  <c r="Q286" i="26"/>
  <c r="P290" i="26"/>
  <c r="Q290" i="26"/>
  <c r="P294" i="26"/>
  <c r="Q294" i="26"/>
  <c r="P298" i="26"/>
  <c r="Q298" i="26"/>
  <c r="P302" i="26"/>
  <c r="Q302" i="26"/>
  <c r="P306" i="26"/>
  <c r="Q306" i="26"/>
  <c r="P310" i="26"/>
  <c r="Q310" i="26"/>
  <c r="P314" i="26"/>
  <c r="Q314" i="26"/>
  <c r="P318" i="26"/>
  <c r="Q318" i="26"/>
  <c r="P322" i="26"/>
  <c r="Q322" i="26"/>
  <c r="Q326" i="26"/>
  <c r="P326" i="26"/>
  <c r="P330" i="26"/>
  <c r="Q330" i="26"/>
  <c r="P334" i="26"/>
  <c r="Q334" i="26"/>
  <c r="P338" i="26"/>
  <c r="Q338" i="26"/>
  <c r="P342" i="26"/>
  <c r="Q342" i="26"/>
  <c r="P346" i="26"/>
  <c r="Q346" i="26"/>
  <c r="P350" i="26"/>
  <c r="Q350" i="26"/>
  <c r="P354" i="26"/>
  <c r="Q354" i="26"/>
  <c r="Q358" i="26"/>
  <c r="P358" i="26"/>
  <c r="P362" i="26"/>
  <c r="Q362" i="26"/>
  <c r="Q366" i="26"/>
  <c r="P366" i="26"/>
  <c r="P370" i="26"/>
  <c r="Q370" i="26"/>
  <c r="P374" i="26"/>
  <c r="Q374" i="26"/>
  <c r="Q378" i="26"/>
  <c r="P378" i="26"/>
  <c r="Q382" i="26"/>
  <c r="P382" i="26"/>
  <c r="P386" i="26"/>
  <c r="Q386" i="26"/>
  <c r="P390" i="26"/>
  <c r="Q390" i="26"/>
  <c r="P394" i="26"/>
  <c r="Q394" i="26"/>
  <c r="Q398" i="26"/>
  <c r="P398" i="26"/>
  <c r="P402" i="26"/>
  <c r="Q402" i="26"/>
  <c r="P406" i="26"/>
  <c r="Q406" i="26"/>
  <c r="P410" i="26"/>
  <c r="Q410" i="26"/>
  <c r="Q414" i="26"/>
  <c r="P414" i="26"/>
  <c r="P17" i="26"/>
  <c r="Q17" i="26"/>
  <c r="P21" i="26"/>
  <c r="Q21" i="26"/>
  <c r="P25" i="26"/>
  <c r="Q25" i="26"/>
  <c r="P29" i="26"/>
  <c r="Q29" i="26"/>
  <c r="P33" i="26"/>
  <c r="Q33" i="26"/>
  <c r="P37" i="26"/>
  <c r="Q37" i="26"/>
  <c r="P41" i="26"/>
  <c r="Q41" i="26"/>
  <c r="P45" i="26"/>
  <c r="Q45" i="26"/>
  <c r="P49" i="26"/>
  <c r="Q49" i="26"/>
  <c r="P53" i="26"/>
  <c r="Q53" i="26"/>
  <c r="P57" i="26"/>
  <c r="Q57" i="26"/>
  <c r="P61" i="26"/>
  <c r="Q61" i="26"/>
  <c r="P65" i="26"/>
  <c r="Q65" i="26"/>
  <c r="P69" i="26"/>
  <c r="Q69" i="26"/>
  <c r="P73" i="26"/>
  <c r="Q73" i="26"/>
  <c r="P77" i="26"/>
  <c r="Q77" i="26"/>
  <c r="P81" i="26"/>
  <c r="Q81" i="26"/>
  <c r="P85" i="26"/>
  <c r="Q85" i="26"/>
  <c r="P89" i="26"/>
  <c r="Q89" i="26"/>
  <c r="P93" i="26"/>
  <c r="Q93" i="26"/>
  <c r="P97" i="26"/>
  <c r="Q97" i="26"/>
  <c r="P101" i="26"/>
  <c r="Q101" i="26"/>
  <c r="P105" i="26"/>
  <c r="Q105" i="26"/>
  <c r="P109" i="26"/>
  <c r="Q109" i="26"/>
  <c r="P113" i="26"/>
  <c r="Q113" i="26"/>
  <c r="P117" i="26"/>
  <c r="Q117" i="26"/>
  <c r="P121" i="26"/>
  <c r="Q121" i="26"/>
  <c r="P125" i="26"/>
  <c r="Q125" i="26"/>
  <c r="P129" i="26"/>
  <c r="Q129" i="26"/>
  <c r="P133" i="26"/>
  <c r="Q133" i="26"/>
  <c r="P137" i="26"/>
  <c r="Q137" i="26"/>
  <c r="P141" i="26"/>
  <c r="Q141" i="26"/>
  <c r="P145" i="26"/>
  <c r="Q145" i="26"/>
  <c r="P149" i="26"/>
  <c r="Q149" i="26"/>
  <c r="P153" i="26"/>
  <c r="Q153" i="26"/>
  <c r="P157" i="26"/>
  <c r="Q157" i="26"/>
  <c r="P161" i="26"/>
  <c r="Q161" i="26"/>
  <c r="P165" i="26"/>
  <c r="Q165" i="26"/>
  <c r="P169" i="26"/>
  <c r="Q169" i="26"/>
  <c r="P173" i="26"/>
  <c r="Q173" i="26"/>
  <c r="P177" i="26"/>
  <c r="Q177" i="26"/>
  <c r="P181" i="26"/>
  <c r="Q181" i="26"/>
  <c r="P185" i="26"/>
  <c r="Q185" i="26"/>
  <c r="P189" i="26"/>
  <c r="Q189" i="26"/>
  <c r="P193" i="26"/>
  <c r="Q193" i="26"/>
  <c r="P197" i="26"/>
  <c r="Q197" i="26"/>
  <c r="P201" i="26"/>
  <c r="Q201" i="26"/>
  <c r="P205" i="26"/>
  <c r="Q205" i="26"/>
  <c r="P209" i="26"/>
  <c r="Q209" i="26"/>
  <c r="P213" i="26"/>
  <c r="Q213" i="26"/>
  <c r="P217" i="26"/>
  <c r="Q217" i="26"/>
  <c r="P221" i="26"/>
  <c r="Q221" i="26"/>
  <c r="P225" i="26"/>
  <c r="Q225" i="26"/>
  <c r="P229" i="26"/>
  <c r="Q229" i="26"/>
  <c r="P233" i="26"/>
  <c r="Q233" i="26"/>
  <c r="P237" i="26"/>
  <c r="Q237" i="26"/>
  <c r="P241" i="26"/>
  <c r="Q241" i="26"/>
  <c r="P245" i="26"/>
  <c r="Q245" i="26"/>
  <c r="P249" i="26"/>
  <c r="Q249" i="26"/>
  <c r="P253" i="26"/>
  <c r="Q253" i="26"/>
  <c r="P257" i="26"/>
  <c r="Q257" i="26"/>
  <c r="P261" i="26"/>
  <c r="Q261" i="26"/>
  <c r="P265" i="26"/>
  <c r="Q265" i="26"/>
  <c r="P269" i="26"/>
  <c r="Q269" i="26"/>
  <c r="P273" i="26"/>
  <c r="Q273" i="26"/>
  <c r="P277" i="26"/>
  <c r="Q277" i="26"/>
  <c r="P281" i="26"/>
  <c r="Q281" i="26"/>
  <c r="P285" i="26"/>
  <c r="Q285" i="26"/>
  <c r="P289" i="26"/>
  <c r="Q289" i="26"/>
  <c r="P293" i="26"/>
  <c r="Q293" i="26"/>
  <c r="P297" i="26"/>
  <c r="Q297" i="26"/>
  <c r="P301" i="26"/>
  <c r="Q301" i="26"/>
  <c r="P305" i="26"/>
  <c r="Q305" i="26"/>
  <c r="P309" i="26"/>
  <c r="Q309" i="26"/>
  <c r="P313" i="26"/>
  <c r="Q313" i="26"/>
  <c r="P317" i="26"/>
  <c r="Q317" i="26"/>
  <c r="P321" i="26"/>
  <c r="Q321" i="26"/>
  <c r="P325" i="26"/>
  <c r="Q325" i="26"/>
  <c r="P329" i="26"/>
  <c r="Q329" i="26"/>
  <c r="P333" i="26"/>
  <c r="Q333" i="26"/>
  <c r="Q337" i="26"/>
  <c r="P337" i="26"/>
  <c r="P341" i="26"/>
  <c r="Q341" i="26"/>
  <c r="P345" i="26"/>
  <c r="Q345" i="26"/>
  <c r="P349" i="26"/>
  <c r="Q349" i="26"/>
  <c r="P353" i="26"/>
  <c r="Q353" i="26"/>
  <c r="P357" i="26"/>
  <c r="Q357" i="26"/>
  <c r="P361" i="26"/>
  <c r="Q361" i="26"/>
  <c r="P365" i="26"/>
  <c r="Q365" i="26"/>
  <c r="P369" i="26"/>
  <c r="Q369" i="26"/>
  <c r="P373" i="26"/>
  <c r="Q373" i="26"/>
  <c r="P377" i="26"/>
  <c r="Q377" i="26"/>
  <c r="P381" i="26"/>
  <c r="Q381" i="26"/>
  <c r="P385" i="26"/>
  <c r="Q385" i="26"/>
  <c r="Q389" i="26"/>
  <c r="P389" i="26"/>
  <c r="P393" i="26"/>
  <c r="Q393" i="26"/>
  <c r="P397" i="26"/>
  <c r="Q397" i="26"/>
  <c r="P401" i="26"/>
  <c r="Q401" i="26"/>
  <c r="P405" i="26"/>
  <c r="Q405" i="26"/>
  <c r="P409" i="26"/>
  <c r="Q409" i="26"/>
  <c r="P413" i="26"/>
  <c r="Q413" i="26"/>
  <c r="Q26" i="26"/>
  <c r="P26" i="26"/>
  <c r="P34" i="26"/>
  <c r="Q34" i="26"/>
  <c r="P38" i="26"/>
  <c r="Q38" i="26"/>
  <c r="P46" i="26"/>
  <c r="Q46" i="26"/>
  <c r="P54" i="26"/>
  <c r="Q54" i="26"/>
  <c r="P62" i="26"/>
  <c r="Q62" i="26"/>
  <c r="P74" i="26"/>
  <c r="Q74" i="26"/>
  <c r="P82" i="26"/>
  <c r="Q82" i="26"/>
  <c r="Q90" i="26"/>
  <c r="P90" i="26"/>
  <c r="P98" i="26"/>
  <c r="Q98" i="26"/>
  <c r="P110" i="26"/>
  <c r="Q110" i="26"/>
  <c r="Q122" i="26"/>
  <c r="P122" i="26"/>
  <c r="P134" i="26"/>
  <c r="Q134" i="26"/>
  <c r="P142" i="26"/>
  <c r="Q142" i="26"/>
  <c r="P150" i="26"/>
  <c r="Q150" i="26"/>
  <c r="P162" i="26"/>
  <c r="Q162" i="26"/>
  <c r="P170" i="26"/>
  <c r="Q170" i="26"/>
  <c r="P178" i="26"/>
  <c r="Q178" i="26"/>
  <c r="P186" i="26"/>
  <c r="Q186" i="26"/>
  <c r="Q198" i="26"/>
  <c r="P198" i="26"/>
  <c r="P206" i="26"/>
  <c r="Q206" i="26"/>
  <c r="P214" i="26"/>
  <c r="Q214" i="26"/>
  <c r="P226" i="26"/>
  <c r="Q226" i="26"/>
  <c r="P16" i="26"/>
  <c r="Q16" i="26"/>
  <c r="P20" i="26"/>
  <c r="Q20" i="26"/>
  <c r="P24" i="26"/>
  <c r="Q24" i="26"/>
  <c r="P28" i="26"/>
  <c r="Q28" i="26"/>
  <c r="P32" i="26"/>
  <c r="Q32" i="26"/>
  <c r="P36" i="26"/>
  <c r="Q36" i="26"/>
  <c r="P40" i="26"/>
  <c r="Q40" i="26"/>
  <c r="P44" i="26"/>
  <c r="Q44" i="26"/>
  <c r="P48" i="26"/>
  <c r="Q48" i="26"/>
  <c r="P52" i="26"/>
  <c r="Q52" i="26"/>
  <c r="P56" i="26"/>
  <c r="Q56" i="26"/>
  <c r="P60" i="26"/>
  <c r="Q60" i="26"/>
  <c r="P64" i="26"/>
  <c r="Q64" i="26"/>
  <c r="P68" i="26"/>
  <c r="Q68" i="26"/>
  <c r="P72" i="26"/>
  <c r="Q72" i="26"/>
  <c r="P76" i="26"/>
  <c r="Q76" i="26"/>
  <c r="P80" i="26"/>
  <c r="Q80" i="26"/>
  <c r="P84" i="26"/>
  <c r="Q84" i="26"/>
  <c r="P88" i="26"/>
  <c r="Q88" i="26"/>
  <c r="P92" i="26"/>
  <c r="Q92" i="26"/>
  <c r="P96" i="26"/>
  <c r="Q96" i="26"/>
  <c r="P100" i="26"/>
  <c r="Q100" i="26"/>
  <c r="P104" i="26"/>
  <c r="Q104" i="26"/>
  <c r="P108" i="26"/>
  <c r="Q108" i="26"/>
  <c r="P112" i="26"/>
  <c r="Q112" i="26"/>
  <c r="P116" i="26"/>
  <c r="Q116" i="26"/>
  <c r="P120" i="26"/>
  <c r="Q120" i="26"/>
  <c r="P124" i="26"/>
  <c r="Q124" i="26"/>
  <c r="P128" i="26"/>
  <c r="Q128" i="26"/>
  <c r="P132" i="26"/>
  <c r="Q132" i="26"/>
  <c r="P136" i="26"/>
  <c r="Q136" i="26"/>
  <c r="P140" i="26"/>
  <c r="Q140" i="26"/>
  <c r="P144" i="26"/>
  <c r="Q144" i="26"/>
  <c r="P148" i="26"/>
  <c r="Q148" i="26"/>
  <c r="P152" i="26"/>
  <c r="Q152" i="26"/>
  <c r="P156" i="26"/>
  <c r="Q156" i="26"/>
  <c r="P160" i="26"/>
  <c r="Q160" i="26"/>
  <c r="P164" i="26"/>
  <c r="Q164" i="26"/>
  <c r="P168" i="26"/>
  <c r="Q168" i="26"/>
  <c r="P172" i="26"/>
  <c r="Q172" i="26"/>
  <c r="P176" i="26"/>
  <c r="Q176" i="26"/>
  <c r="P180" i="26"/>
  <c r="Q180" i="26"/>
  <c r="P184" i="26"/>
  <c r="Q184" i="26"/>
  <c r="P188" i="26"/>
  <c r="Q188" i="26"/>
  <c r="P192" i="26"/>
  <c r="Q192" i="26"/>
  <c r="P196" i="26"/>
  <c r="Q196" i="26"/>
  <c r="P200" i="26"/>
  <c r="Q200" i="26"/>
  <c r="Q204" i="26"/>
  <c r="P204" i="26"/>
  <c r="P208" i="26"/>
  <c r="Q208" i="26"/>
  <c r="P212" i="26"/>
  <c r="Q212" i="26"/>
  <c r="P216" i="26"/>
  <c r="Q216" i="26"/>
  <c r="Q220" i="26"/>
  <c r="P220" i="26"/>
  <c r="P224" i="26"/>
  <c r="Q224" i="26"/>
  <c r="P228" i="26"/>
  <c r="Q228" i="26"/>
  <c r="P232" i="26"/>
  <c r="Q232" i="26"/>
  <c r="Q236" i="26"/>
  <c r="P236" i="26"/>
  <c r="P240" i="26"/>
  <c r="Q240" i="26"/>
  <c r="P244" i="26"/>
  <c r="Q244" i="26"/>
  <c r="P248" i="26"/>
  <c r="Q248" i="26"/>
  <c r="Q252" i="26"/>
  <c r="P252" i="26"/>
  <c r="P256" i="26"/>
  <c r="Q256" i="26"/>
  <c r="P260" i="26"/>
  <c r="Q260" i="26"/>
  <c r="P264" i="26"/>
  <c r="Q264" i="26"/>
  <c r="Q268" i="26"/>
  <c r="P268" i="26"/>
  <c r="P272" i="26"/>
  <c r="Q272" i="26"/>
  <c r="P276" i="26"/>
  <c r="Q276" i="26"/>
  <c r="P280" i="26"/>
  <c r="Q280" i="26"/>
  <c r="Q284" i="26"/>
  <c r="P284" i="26"/>
  <c r="Q288" i="26"/>
  <c r="P288" i="26"/>
  <c r="P292" i="26"/>
  <c r="Q292" i="26"/>
  <c r="P296" i="26"/>
  <c r="Q296" i="26"/>
  <c r="Q300" i="26"/>
  <c r="P300" i="26"/>
  <c r="Q304" i="26"/>
  <c r="P304" i="26"/>
  <c r="P308" i="26"/>
  <c r="Q308" i="26"/>
  <c r="P312" i="26"/>
  <c r="Q312" i="26"/>
  <c r="Q316" i="26"/>
  <c r="P316" i="26"/>
  <c r="Q320" i="26"/>
  <c r="P320" i="26"/>
  <c r="P324" i="26"/>
  <c r="Q324" i="26"/>
  <c r="P328" i="26"/>
  <c r="Q328" i="26"/>
  <c r="Q332" i="26"/>
  <c r="P332" i="26"/>
  <c r="Q336" i="26"/>
  <c r="P336" i="26"/>
  <c r="P340" i="26"/>
  <c r="Q340" i="26"/>
  <c r="P344" i="26"/>
  <c r="Q344" i="26"/>
  <c r="Q348" i="26"/>
  <c r="P348" i="26"/>
  <c r="Q352" i="26"/>
  <c r="P352" i="26"/>
  <c r="P356" i="26"/>
  <c r="Q356" i="26"/>
  <c r="P360" i="26"/>
  <c r="Q360" i="26"/>
  <c r="P364" i="26"/>
  <c r="Q364" i="26"/>
  <c r="P368" i="26"/>
  <c r="Q368" i="26"/>
  <c r="P372" i="26"/>
  <c r="Q372" i="26"/>
  <c r="P376" i="26"/>
  <c r="Q376" i="26"/>
  <c r="P380" i="26"/>
  <c r="Q380" i="26"/>
  <c r="P384" i="26"/>
  <c r="Q384" i="26"/>
  <c r="P388" i="26"/>
  <c r="Q388" i="26"/>
  <c r="P392" i="26"/>
  <c r="Q392" i="26"/>
  <c r="P396" i="26"/>
  <c r="Q396" i="26"/>
  <c r="P400" i="26"/>
  <c r="Q400" i="26"/>
  <c r="P404" i="26"/>
  <c r="Q404" i="26"/>
  <c r="P408" i="26"/>
  <c r="Q408" i="26"/>
  <c r="P412" i="26"/>
  <c r="Q412" i="26"/>
  <c r="F25" i="21"/>
  <c r="N3" i="18" s="1"/>
  <c r="M22" i="28"/>
  <c r="M20" i="28"/>
  <c r="M18" i="28"/>
  <c r="N18" i="28" s="1"/>
  <c r="M16" i="28"/>
  <c r="L22" i="28"/>
  <c r="L16" i="28"/>
  <c r="N16" i="28" s="1"/>
  <c r="M23" i="28"/>
  <c r="M19" i="28"/>
  <c r="L20" i="28"/>
  <c r="L23" i="28"/>
  <c r="L19" i="28"/>
  <c r="F33" i="27"/>
  <c r="F25" i="27"/>
  <c r="S416" i="28"/>
  <c r="N21" i="28"/>
  <c r="N15" i="28"/>
  <c r="F416" i="26"/>
  <c r="F36" i="6"/>
  <c r="F35" i="6"/>
  <c r="F34" i="6"/>
  <c r="B72" i="17"/>
  <c r="B70" i="17" s="1"/>
  <c r="E32" i="6" s="1"/>
  <c r="N10" i="18"/>
  <c r="H17" i="23"/>
  <c r="DH10" i="18" s="1"/>
  <c r="CO10" i="18"/>
  <c r="B51" i="23"/>
  <c r="D51" i="23" s="1"/>
  <c r="H16" i="23"/>
  <c r="B27" i="23"/>
  <c r="D27" i="23" s="1"/>
  <c r="H53" i="23"/>
  <c r="N5" i="26"/>
  <c r="M5" i="26"/>
  <c r="P27" i="18"/>
  <c r="I8" i="16"/>
  <c r="B6" i="21"/>
  <c r="B6" i="18"/>
  <c r="C70" i="18"/>
  <c r="Q17" i="18" s="1"/>
  <c r="F25" i="6" s="1"/>
  <c r="D70" i="18"/>
  <c r="G7" i="6"/>
  <c r="E53" i="6" s="1"/>
  <c r="H10" i="5"/>
  <c r="B5" i="16"/>
  <c r="E5" i="26"/>
  <c r="D4" i="27"/>
  <c r="D6" i="16"/>
  <c r="B18" i="18"/>
  <c r="Q14" i="18" s="1"/>
  <c r="F22" i="6" s="1"/>
  <c r="D416" i="26"/>
  <c r="B64" i="21"/>
  <c r="B75" i="21"/>
  <c r="F18" i="18"/>
  <c r="E8" i="18"/>
  <c r="D9" i="27"/>
  <c r="G54" i="18"/>
  <c r="B20" i="23"/>
  <c r="D20" i="23" s="1"/>
  <c r="F29" i="27"/>
  <c r="F48" i="21"/>
  <c r="Z3" i="18" s="1"/>
  <c r="D10" i="27"/>
  <c r="F32" i="27"/>
  <c r="B32" i="21"/>
  <c r="F416" i="28"/>
  <c r="F21" i="27"/>
  <c r="E4" i="28"/>
  <c r="F26" i="27"/>
  <c r="F30" i="27"/>
  <c r="F23" i="27"/>
  <c r="F27" i="27"/>
  <c r="F31" i="27"/>
  <c r="F24" i="27"/>
  <c r="F28" i="27"/>
  <c r="Q416" i="26" l="1"/>
  <c r="P416" i="26"/>
  <c r="F35" i="21"/>
  <c r="T3" i="18" s="1"/>
  <c r="N22" i="28"/>
  <c r="N20" i="28"/>
  <c r="N19" i="28"/>
  <c r="N23" i="28"/>
  <c r="I16" i="16"/>
  <c r="I17" i="16"/>
  <c r="I13" i="16"/>
  <c r="I9" i="16"/>
  <c r="I14" i="16"/>
  <c r="I12" i="16"/>
  <c r="I18" i="16"/>
  <c r="I11" i="16"/>
  <c r="I10" i="16"/>
  <c r="I15" i="16"/>
  <c r="F20" i="18"/>
  <c r="F8" i="18"/>
  <c r="F39" i="6"/>
  <c r="F417" i="28"/>
  <c r="A54" i="18"/>
  <c r="B58" i="18" s="1"/>
  <c r="Q16" i="18" s="1"/>
  <c r="F24" i="6" s="1"/>
  <c r="AE10" i="18"/>
  <c r="D11" i="27"/>
  <c r="F34" i="27"/>
  <c r="G24" i="27" s="1"/>
  <c r="F40" i="6"/>
  <c r="S417" i="28"/>
  <c r="F45" i="6" l="1"/>
  <c r="F44" i="6"/>
  <c r="E43" i="6" s="1"/>
  <c r="N416" i="28"/>
  <c r="M416" i="28" s="1"/>
  <c r="M417" i="28" s="1"/>
  <c r="E417" i="28" s="1"/>
  <c r="E38" i="6" s="1"/>
  <c r="F21" i="18"/>
  <c r="BM8" i="18"/>
  <c r="G30" i="27"/>
  <c r="G21" i="27"/>
  <c r="G32" i="27"/>
  <c r="G31" i="27"/>
  <c r="G34" i="27"/>
  <c r="G25" i="27"/>
  <c r="G33" i="27"/>
  <c r="G26" i="27"/>
  <c r="G23" i="27"/>
  <c r="G27" i="27"/>
  <c r="G29" i="27"/>
  <c r="D12" i="27"/>
  <c r="G28" i="27"/>
  <c r="F41" i="6" l="1"/>
  <c r="F22" i="18"/>
  <c r="BN8" i="18"/>
  <c r="D13" i="27"/>
  <c r="D14" i="27"/>
  <c r="BO8" i="18" l="1"/>
  <c r="F23" i="18"/>
  <c r="D16" i="27"/>
  <c r="D15" i="27"/>
  <c r="P8" i="18" l="1"/>
  <c r="F24" i="18"/>
  <c r="E8" i="27"/>
  <c r="E9" i="27"/>
  <c r="E15" i="27"/>
  <c r="E10" i="27"/>
  <c r="E11" i="27"/>
  <c r="E12" i="27"/>
  <c r="E13" i="27"/>
  <c r="E14" i="27"/>
  <c r="F25" i="18" l="1"/>
  <c r="Q8" i="18"/>
  <c r="R10" i="18" l="1"/>
  <c r="A25" i="18"/>
  <c r="F26" i="18"/>
  <c r="R8" i="18"/>
  <c r="S10" i="18" l="1"/>
  <c r="A26" i="18"/>
  <c r="V27" i="18"/>
  <c r="S8" i="18"/>
  <c r="F27" i="18"/>
  <c r="F28" i="18" l="1"/>
  <c r="A27" i="18" l="1"/>
  <c r="W27" i="18"/>
  <c r="AI10" i="18"/>
  <c r="F29" i="18"/>
  <c r="F30" i="18" l="1"/>
  <c r="A28" i="18"/>
  <c r="AJ10" i="18"/>
  <c r="AK10" i="18" l="1"/>
  <c r="X27" i="18"/>
  <c r="A29" i="18"/>
  <c r="F31" i="18"/>
  <c r="T8" i="18"/>
  <c r="U8" i="18" l="1"/>
  <c r="F32" i="18"/>
  <c r="A30" i="18"/>
  <c r="T10" i="18"/>
  <c r="V8" i="18" l="1"/>
  <c r="F33" i="18"/>
  <c r="A31" i="18"/>
  <c r="U10" i="18"/>
  <c r="W8" i="18" l="1"/>
  <c r="F34" i="18"/>
  <c r="A32" i="18"/>
  <c r="V10" i="18"/>
  <c r="X8" i="18" l="1"/>
  <c r="F35" i="18"/>
  <c r="W10" i="18"/>
  <c r="A33" i="18"/>
  <c r="F36" i="18" l="1"/>
  <c r="Y8" i="18"/>
  <c r="A34" i="18"/>
  <c r="X10" i="18"/>
  <c r="S27" i="18"/>
  <c r="F37" i="18" l="1"/>
  <c r="Z8" i="18"/>
  <c r="A35" i="18"/>
  <c r="Y10" i="18"/>
  <c r="AA8" i="18" l="1"/>
  <c r="F38" i="18"/>
  <c r="A36" i="18"/>
  <c r="T27" i="18"/>
  <c r="Z10" i="18"/>
  <c r="AB8" i="18" l="1"/>
  <c r="F39" i="18"/>
  <c r="Q27" i="18"/>
  <c r="AA10" i="18"/>
  <c r="A37" i="18"/>
  <c r="AC8" i="18" l="1"/>
  <c r="F41" i="18"/>
  <c r="F44" i="18" s="1"/>
  <c r="A38" i="18"/>
  <c r="AB10" i="18"/>
  <c r="H8" i="18" l="1"/>
  <c r="F45" i="18"/>
  <c r="A39" i="18"/>
  <c r="B39" i="18" s="1"/>
  <c r="Q15" i="18" s="1"/>
  <c r="F23" i="6" s="1"/>
  <c r="E21" i="6" s="1"/>
  <c r="AC10" i="18"/>
  <c r="R27" i="18"/>
  <c r="F46" i="18" l="1"/>
  <c r="G8" i="18"/>
  <c r="I8" i="18" l="1"/>
  <c r="F47" i="18"/>
  <c r="F48" i="18" l="1"/>
  <c r="J8" i="18"/>
  <c r="F49" i="18" l="1"/>
  <c r="K8" i="18"/>
  <c r="L8" i="18" l="1"/>
  <c r="F50" i="18"/>
  <c r="F51" i="18" l="1"/>
  <c r="M8" i="18"/>
  <c r="F52" i="18" l="1"/>
  <c r="N8" i="18"/>
  <c r="O8" i="18" l="1"/>
  <c r="F53" i="18"/>
  <c r="AD8" i="18" l="1"/>
  <c r="F54" i="18"/>
  <c r="F55" i="18" l="1"/>
  <c r="AE8" i="18"/>
  <c r="F56" i="18" l="1"/>
  <c r="AF8" i="18"/>
  <c r="AG8" i="18" l="1"/>
  <c r="F57" i="18"/>
  <c r="F58" i="18" s="1"/>
  <c r="F60" i="18" l="1"/>
  <c r="F61" i="18" s="1"/>
  <c r="F62" i="18" s="1"/>
  <c r="F63" i="18" s="1"/>
  <c r="F64" i="18" s="1"/>
  <c r="F65" i="18" s="1"/>
  <c r="F66" i="18" s="1"/>
  <c r="F67" i="18" s="1"/>
  <c r="F68" i="18" s="1"/>
  <c r="F69" i="18" s="1"/>
  <c r="F70" i="18" s="1"/>
  <c r="F75" i="18" s="1"/>
  <c r="F76" i="18" s="1"/>
  <c r="F77" i="18" s="1"/>
  <c r="F78" i="18" s="1"/>
  <c r="F79" i="18" s="1"/>
  <c r="F80" i="18" s="1"/>
  <c r="F81" i="18" s="1"/>
  <c r="F82" i="18" s="1"/>
  <c r="F83" i="18" s="1"/>
  <c r="F84" i="18" s="1"/>
  <c r="AH8" i="18"/>
</calcChain>
</file>

<file path=xl/comments1.xml><?xml version="1.0" encoding="utf-8"?>
<comments xmlns="http://schemas.openxmlformats.org/spreadsheetml/2006/main">
  <authors>
    <author>mmcloone</author>
  </authors>
  <commentList>
    <comment ref="B10" authorId="0" shapeId="0">
      <text>
        <r>
          <rPr>
            <b/>
            <sz val="9"/>
            <color indexed="81"/>
            <rFont val="Tahoma"/>
            <family val="2"/>
          </rPr>
          <t>mmcloone:</t>
        </r>
        <r>
          <rPr>
            <sz val="9"/>
            <color indexed="81"/>
            <rFont val="Tahoma"/>
            <family val="2"/>
          </rPr>
          <t xml:space="preserve">
formula here, don't override!
</t>
        </r>
      </text>
    </comment>
  </commentList>
</comments>
</file>

<file path=xl/comments2.xml><?xml version="1.0" encoding="utf-8"?>
<comments xmlns="http://schemas.openxmlformats.org/spreadsheetml/2006/main">
  <authors>
    <author>MMcLoone</author>
  </authors>
  <commentList>
    <comment ref="B27" authorId="0" shapeId="0">
      <text>
        <r>
          <rPr>
            <b/>
            <sz val="8"/>
            <color indexed="81"/>
            <rFont val="Tahoma"/>
            <family val="2"/>
          </rPr>
          <t>MMcLoone:</t>
        </r>
        <r>
          <rPr>
            <sz val="8"/>
            <color indexed="81"/>
            <rFont val="Tahoma"/>
            <family val="2"/>
          </rPr>
          <t xml:space="preserve">
formula appears to have been corrupted</t>
        </r>
      </text>
    </comment>
    <comment ref="B51" authorId="0" shapeId="0">
      <text>
        <r>
          <rPr>
            <b/>
            <sz val="8"/>
            <color indexed="81"/>
            <rFont val="Tahoma"/>
            <family val="2"/>
          </rPr>
          <t>MMcLoone:</t>
        </r>
        <r>
          <rPr>
            <sz val="8"/>
            <color indexed="81"/>
            <rFont val="Tahoma"/>
            <family val="2"/>
          </rPr>
          <t xml:space="preserve">
formula appears to have been corrupted</t>
        </r>
      </text>
    </comment>
  </commentList>
</comments>
</file>

<file path=xl/sharedStrings.xml><?xml version="1.0" encoding="utf-8"?>
<sst xmlns="http://schemas.openxmlformats.org/spreadsheetml/2006/main" count="1217" uniqueCount="959">
  <si>
    <t>Building &amp; Improvements</t>
  </si>
  <si>
    <t>Offsite Improvements</t>
  </si>
  <si>
    <t>Site Improvements</t>
  </si>
  <si>
    <t>Land Improvements</t>
  </si>
  <si>
    <t>Furniture, Fixtures &amp; Equipment</t>
  </si>
  <si>
    <t>AffirmativeMktg</t>
  </si>
  <si>
    <r>
      <t>“Rent Supplement”</t>
    </r>
    <r>
      <rPr>
        <sz val="14"/>
        <rFont val="Arial"/>
        <family val="2"/>
      </rPr>
      <t xml:space="preserve"> = Tenant receives a supplemental rent payment from an outside agency.</t>
    </r>
  </si>
  <si>
    <r>
      <t>“HOME TBA”</t>
    </r>
    <r>
      <rPr>
        <sz val="14"/>
        <rFont val="Arial"/>
        <family val="2"/>
      </rPr>
      <t xml:space="preserve"> = Tenant receives assistance from a HOME-funded rental assistance program.</t>
    </r>
  </si>
  <si>
    <r>
      <t>“LOSP”</t>
    </r>
    <r>
      <rPr>
        <sz val="14"/>
        <rFont val="Arial"/>
        <family val="2"/>
      </rPr>
      <t xml:space="preserve"> = The unit receives a subsidy through the City's Local Operating Subsidy Program.</t>
    </r>
  </si>
  <si>
    <t>CONTACT INFO</t>
  </si>
  <si>
    <t>PROPERTY INFO</t>
  </si>
  <si>
    <t>IDENTIFYING INFO</t>
  </si>
  <si>
    <t>Narrative</t>
  </si>
  <si>
    <t>Num4BR</t>
  </si>
  <si>
    <t>Property Manager Name</t>
  </si>
  <si>
    <t>5+BR</t>
  </si>
  <si>
    <t>Section 8 - Project-Based</t>
  </si>
  <si>
    <t>Section 8 - Tenant Voucher</t>
  </si>
  <si>
    <t>VASH</t>
  </si>
  <si>
    <t>Rent Supplement</t>
  </si>
  <si>
    <t>HOME TBA</t>
  </si>
  <si>
    <t>Enter ProjKey below!</t>
  </si>
  <si>
    <t>Enter AMR Yr below</t>
  </si>
  <si>
    <t>asset mgr name</t>
  </si>
  <si>
    <t>amr prep name</t>
  </si>
  <si>
    <t>amr prep email</t>
  </si>
  <si>
    <t>asset mgr email</t>
  </si>
  <si>
    <t>ppt mgr name</t>
  </si>
  <si>
    <t>ppt mgr email</t>
  </si>
  <si>
    <t>ppt suprvsr name</t>
  </si>
  <si>
    <t>ppt suprvsr email</t>
  </si>
  <si>
    <t>Affirmative Marketing</t>
  </si>
  <si>
    <t>c. how many households were on the waiting list prior to the marketing and how many were on it after the marketing was completed.</t>
  </si>
  <si>
    <t>b. any advertising, direct mailings, emailings and web postings that were done; and</t>
  </si>
  <si>
    <t>a. when the marketing was conducted and how it was intended to reach populations least likely to apply for the project;</t>
  </si>
  <si>
    <t>COLUMN</t>
  </si>
  <si>
    <t>LOSP</t>
  </si>
  <si>
    <t>Number of Children under Age 18 in HH</t>
  </si>
  <si>
    <t xml:space="preserve">Reporting Period Start Date (m/d/yyyy) </t>
  </si>
  <si>
    <t>3BR</t>
  </si>
  <si>
    <t>4BR</t>
  </si>
  <si>
    <t>DataEntryNotes</t>
  </si>
  <si>
    <t>DESCRIPTION</t>
  </si>
  <si>
    <t xml:space="preserve">Property Management Company </t>
  </si>
  <si>
    <t xml:space="preserve">Property Manager Phone Number </t>
  </si>
  <si>
    <t xml:space="preserve">Property Owner Contact Person </t>
  </si>
  <si>
    <t xml:space="preserve">Property Owner Contact Phone Number   </t>
  </si>
  <si>
    <t xml:space="preserve">Property Owner Contact E-mail  </t>
  </si>
  <si>
    <t xml:space="preserve">Property Owner Name   </t>
  </si>
  <si>
    <t xml:space="preserve">Property Manager E-mail </t>
  </si>
  <si>
    <t>Row Num</t>
  </si>
  <si>
    <t>Unit No.</t>
  </si>
  <si>
    <t>Elderly House-hold (yes/no)</t>
  </si>
  <si>
    <t>Amount of Rental Assistance</t>
  </si>
  <si>
    <t>Amount Tenant Paid Rent for Unit</t>
  </si>
  <si>
    <t>%age of Rent Increase (calculated, do not enter)</t>
  </si>
  <si>
    <t>Percentage of Rent Increase</t>
  </si>
  <si>
    <t>this area is non-printing; do not edit these fields!!</t>
  </si>
  <si>
    <t>Y/N</t>
  </si>
  <si>
    <t>DisabilityType</t>
  </si>
  <si>
    <t>Rental Assistance Type</t>
  </si>
  <si>
    <t>Unit Type</t>
  </si>
  <si>
    <t>yes</t>
  </si>
  <si>
    <t>Mobility</t>
  </si>
  <si>
    <t>Bed</t>
  </si>
  <si>
    <t>no</t>
  </si>
  <si>
    <t>1BR</t>
  </si>
  <si>
    <t>HOPWA</t>
  </si>
  <si>
    <t>SRO</t>
  </si>
  <si>
    <t>none</t>
  </si>
  <si>
    <t>S+C</t>
  </si>
  <si>
    <t>Studio</t>
  </si>
  <si>
    <t>2BR</t>
  </si>
  <si>
    <t>Total</t>
  </si>
  <si>
    <t>Remember, SAVE YOUR WORK!</t>
  </si>
  <si>
    <t xml:space="preserve">Project Street Address: </t>
  </si>
  <si>
    <t>IN PROGRESS</t>
  </si>
  <si>
    <t>COMPLETED</t>
  </si>
  <si>
    <t xml:space="preserve">AMR Preparer’s Phone Number </t>
  </si>
  <si>
    <t xml:space="preserve">AMR Preparer’s E-mail </t>
  </si>
  <si>
    <t>Other</t>
  </si>
  <si>
    <t>Administration</t>
  </si>
  <si>
    <t>Utilities</t>
  </si>
  <si>
    <t>Replacement Reserve</t>
  </si>
  <si>
    <t xml:space="preserve"> </t>
  </si>
  <si>
    <t>Reporting Period - End Date:</t>
  </si>
  <si>
    <t xml:space="preserve">Reporting Period - Start Date: </t>
  </si>
  <si>
    <t>owned solely by parent organization</t>
  </si>
  <si>
    <t>other</t>
  </si>
  <si>
    <t>Reporting Period End Date (m/d/yyyy)</t>
  </si>
  <si>
    <t>don't delete anything in this box</t>
  </si>
  <si>
    <t>Property Supervisor Name</t>
  </si>
  <si>
    <t xml:space="preserve">Property Supervisor Phone Number </t>
  </si>
  <si>
    <t xml:space="preserve">Property Supervisor E-mail </t>
  </si>
  <si>
    <t>Do not delete these!</t>
  </si>
  <si>
    <t>incomplete</t>
  </si>
  <si>
    <t>OK</t>
  </si>
  <si>
    <t>ProjKey</t>
  </si>
  <si>
    <t>ReportingYear</t>
  </si>
  <si>
    <t>RptPeriodDateStart</t>
  </si>
  <si>
    <t>RptPeriodDateEnd</t>
  </si>
  <si>
    <t>ProjName</t>
  </si>
  <si>
    <t>NumResidUnits</t>
  </si>
  <si>
    <t>NumSROs</t>
  </si>
  <si>
    <t>Num1BRs</t>
  </si>
  <si>
    <t>Num2BRs</t>
  </si>
  <si>
    <t>Num3BRs</t>
  </si>
  <si>
    <t>PPTMgtCompany</t>
  </si>
  <si>
    <t>PPTMgrName</t>
  </si>
  <si>
    <t>PPTMgrPhone</t>
  </si>
  <si>
    <t>PPTMgrEmail</t>
  </si>
  <si>
    <t>PPTOwnerName</t>
  </si>
  <si>
    <t>PPTOwnerContactName</t>
  </si>
  <si>
    <t>PPTOwnerContactPhone</t>
  </si>
  <si>
    <t>PPTOwnerContactEmail</t>
  </si>
  <si>
    <t>AssetMgrName</t>
  </si>
  <si>
    <t>AssetMgrPhone</t>
  </si>
  <si>
    <t>AssetMgrEmail</t>
  </si>
  <si>
    <t>AMRPreparerName</t>
  </si>
  <si>
    <t>AMRPreparerPhone</t>
  </si>
  <si>
    <t>AMRPreparerEmail</t>
  </si>
  <si>
    <t>#</t>
  </si>
  <si>
    <t>C</t>
  </si>
  <si>
    <t>D</t>
  </si>
  <si>
    <t>E</t>
  </si>
  <si>
    <t>F</t>
  </si>
  <si>
    <t>G</t>
  </si>
  <si>
    <t>H</t>
  </si>
  <si>
    <t>I</t>
  </si>
  <si>
    <t>J</t>
  </si>
  <si>
    <t>K</t>
  </si>
  <si>
    <t>L</t>
  </si>
  <si>
    <t>M</t>
  </si>
  <si>
    <t>N</t>
  </si>
  <si>
    <t>O</t>
  </si>
  <si>
    <t>P</t>
  </si>
  <si>
    <t>Q</t>
  </si>
  <si>
    <t>R</t>
  </si>
  <si>
    <t>S</t>
  </si>
  <si>
    <t>T</t>
  </si>
  <si>
    <t>U</t>
  </si>
  <si>
    <t>V</t>
  </si>
  <si>
    <t>W</t>
  </si>
  <si>
    <t>Project Address:</t>
  </si>
  <si>
    <t>ReportYear</t>
  </si>
  <si>
    <t>Unit Type (Bed / SRO / Studio / 1BR / 2BR / 3BR / 4BR / 5+BR)</t>
  </si>
  <si>
    <t>Employment Services (y/n)</t>
  </si>
  <si>
    <t xml:space="preserve">Health and Wellness Services/Programs  (y/n) </t>
  </si>
  <si>
    <r>
      <t xml:space="preserve">Licensed Day Care Service </t>
    </r>
    <r>
      <rPr>
        <i/>
        <sz val="12"/>
        <rFont val="Arial"/>
        <family val="2"/>
      </rPr>
      <t>(participant fees are allowable for day care ONLY)</t>
    </r>
    <r>
      <rPr>
        <i/>
        <sz val="14"/>
        <rFont val="Arial"/>
        <family val="2"/>
      </rPr>
      <t xml:space="preserve">  </t>
    </r>
    <r>
      <rPr>
        <sz val="14"/>
        <rFont val="Arial"/>
        <family val="2"/>
      </rPr>
      <t>(y/n)</t>
    </r>
  </si>
  <si>
    <t xml:space="preserve">Youth Program/s  (y/n) </t>
  </si>
  <si>
    <t>After School Program/s (y/n)</t>
  </si>
  <si>
    <t>Use this worksheet to track your work and to verify that you have completed all required data entry.</t>
  </si>
  <si>
    <t>Other Service #1 - Please specifiy in column G.</t>
  </si>
  <si>
    <t>Other Service #2 - Please specifiy in column G.</t>
  </si>
  <si>
    <t>Benefits Assistance and Advocacy; Money Management; Financial Literacy and Counseling (y/n)</t>
  </si>
  <si>
    <t>Support Groups, Social Events, Organized Tenant Activities (y/n)</t>
  </si>
  <si>
    <t>ProjFullStreetAddr</t>
  </si>
  <si>
    <t>&gt;=4</t>
  </si>
  <si>
    <t>Case Management, Information and Referrals (y/n)</t>
  </si>
  <si>
    <t>Service Type</t>
  </si>
  <si>
    <t>Service Provider Name</t>
  </si>
  <si>
    <t>Street Address where Service is Provided</t>
  </si>
  <si>
    <t>Grant Amount</t>
  </si>
  <si>
    <t>Grant Start Date</t>
  </si>
  <si>
    <t>Grant End Date</t>
  </si>
  <si>
    <t xml:space="preserve">Educational Classes (e.g. basic skills, computer training, ESL)  (y/n) </t>
  </si>
  <si>
    <t>Name of Funder of this Service</t>
  </si>
  <si>
    <t>proj addr full for display at tops of other worksheets:</t>
  </si>
  <si>
    <t>num units for display</t>
  </si>
  <si>
    <t>Current Services Funding</t>
  </si>
  <si>
    <t>1 thru 4</t>
  </si>
  <si>
    <r>
      <t xml:space="preserve">Date Of Most Recent Rent Increase </t>
    </r>
    <r>
      <rPr>
        <b/>
        <sz val="8"/>
        <rFont val="Arial"/>
        <family val="2"/>
      </rPr>
      <t xml:space="preserve">WITHIN THE REPORTING PERIOD </t>
    </r>
    <r>
      <rPr>
        <sz val="8"/>
        <rFont val="Arial"/>
        <family val="2"/>
      </rPr>
      <t>(m/d/yyyy)</t>
    </r>
  </si>
  <si>
    <r>
      <t xml:space="preserve">Amount of Most Recent Rent Increase </t>
    </r>
    <r>
      <rPr>
        <b/>
        <sz val="8"/>
        <rFont val="Arial"/>
        <family val="2"/>
      </rPr>
      <t>WITHIN THE REPORTING PERIOD</t>
    </r>
  </si>
  <si>
    <t>ProjKey -ENTER BELOW</t>
  </si>
  <si>
    <t>Explanations &amp; Comments</t>
  </si>
  <si>
    <t>DAH (DPH)</t>
  </si>
  <si>
    <t>HSA Master Lease</t>
  </si>
  <si>
    <t>the field to the left are used for checklist (completeness) functionality, should not display or print</t>
  </si>
  <si>
    <r>
      <t xml:space="preserve">C.                  </t>
    </r>
    <r>
      <rPr>
        <b/>
        <sz val="14"/>
        <rFont val="Arial"/>
        <family val="2"/>
      </rPr>
      <t/>
    </r>
  </si>
  <si>
    <r>
      <rPr>
        <b/>
        <sz val="14"/>
        <rFont val="Arial"/>
        <family val="2"/>
      </rPr>
      <t>Row Number.</t>
    </r>
    <r>
      <rPr>
        <sz val="14"/>
        <rFont val="Arial"/>
        <family val="2"/>
      </rPr>
      <t xml:space="preserve">  Do not enter data in this column. </t>
    </r>
  </si>
  <si>
    <r>
      <t xml:space="preserve">D.                  </t>
    </r>
    <r>
      <rPr>
        <b/>
        <sz val="14"/>
        <rFont val="Arial"/>
        <family val="2"/>
      </rPr>
      <t/>
    </r>
  </si>
  <si>
    <r>
      <rPr>
        <b/>
        <sz val="14"/>
        <rFont val="Arial"/>
        <family val="2"/>
      </rPr>
      <t>Unit No.</t>
    </r>
    <r>
      <rPr>
        <sz val="14"/>
        <rFont val="Arial"/>
        <family val="2"/>
      </rPr>
      <t xml:space="preserve"> Enter the unit number (or bed number for transitional or group housing) for each unit/bed in the property.</t>
    </r>
  </si>
  <si>
    <t xml:space="preserve">F.                </t>
  </si>
  <si>
    <r>
      <rPr>
        <b/>
        <sz val="14"/>
        <rFont val="Arial"/>
        <family val="2"/>
      </rPr>
      <t>Date of Initial Occupancy.</t>
    </r>
    <r>
      <rPr>
        <sz val="14"/>
        <rFont val="Arial"/>
        <family val="2"/>
      </rPr>
      <t xml:space="preserve"> Enter the date when the tenant occupied their </t>
    </r>
    <r>
      <rPr>
        <i/>
        <sz val="14"/>
        <rFont val="Arial"/>
        <family val="2"/>
      </rPr>
      <t>first unit in the project</t>
    </r>
    <r>
      <rPr>
        <sz val="14"/>
        <rFont val="Arial"/>
        <family val="2"/>
      </rPr>
      <t>.  For tenants who 
have transferred to another unit in the project, this date will be different than the date when they moved into their 
current unit.</t>
    </r>
  </si>
  <si>
    <r>
      <t>G.</t>
    </r>
    <r>
      <rPr>
        <b/>
        <sz val="14"/>
        <rFont val="Arial"/>
        <family val="2"/>
      </rPr>
      <t/>
    </r>
  </si>
  <si>
    <r>
      <t xml:space="preserve">H.          </t>
    </r>
    <r>
      <rPr>
        <b/>
        <sz val="14"/>
        <rFont val="Arial"/>
        <family val="2"/>
      </rPr>
      <t/>
    </r>
  </si>
  <si>
    <r>
      <t xml:space="preserve">I.                 </t>
    </r>
    <r>
      <rPr>
        <b/>
        <sz val="14"/>
        <rFont val="Arial"/>
        <family val="2"/>
      </rPr>
      <t/>
    </r>
  </si>
  <si>
    <r>
      <rPr>
        <b/>
        <sz val="14"/>
        <rFont val="Arial"/>
        <family val="2"/>
      </rPr>
      <t>Household Size at Initial Occupancy.</t>
    </r>
    <r>
      <rPr>
        <sz val="14"/>
        <rFont val="Arial"/>
        <family val="2"/>
      </rPr>
      <t xml:space="preserve"> Enter the number of people that was in the tenant’s household when they 
occupied their first unit in the project.  For tenants who have transferred to another unit in the project, this number may be different than it was when they moved into their current unit.</t>
    </r>
  </si>
  <si>
    <r>
      <t>J.               </t>
    </r>
    <r>
      <rPr>
        <b/>
        <sz val="14"/>
        <rFont val="Arial"/>
        <family val="2"/>
      </rPr>
      <t/>
    </r>
  </si>
  <si>
    <r>
      <t xml:space="preserve">K.               </t>
    </r>
    <r>
      <rPr>
        <b/>
        <sz val="14"/>
        <rFont val="Arial"/>
        <family val="2"/>
      </rPr>
      <t/>
    </r>
  </si>
  <si>
    <r>
      <t>L.               </t>
    </r>
    <r>
      <rPr>
        <b/>
        <sz val="14"/>
        <rFont val="Arial"/>
        <family val="2"/>
      </rPr>
      <t/>
    </r>
  </si>
  <si>
    <r>
      <rPr>
        <b/>
        <sz val="14"/>
        <rFont val="Arial"/>
        <family val="2"/>
      </rPr>
      <t>Number of Children Under Age 18 in Household.</t>
    </r>
    <r>
      <rPr>
        <sz val="14"/>
        <rFont val="Arial"/>
        <family val="2"/>
      </rPr>
      <t xml:space="preserve"> Enter the number of occupants in the unit that were under age 18 as of the end date of the reporting period.</t>
    </r>
  </si>
  <si>
    <r>
      <t xml:space="preserve">“Section 8 - Project Based” </t>
    </r>
    <r>
      <rPr>
        <sz val="14"/>
        <rFont val="Arial"/>
        <family val="2"/>
      </rPr>
      <t>= The unit comes with Section 8 subsidy that will remain with the unit after the tenant moves out.</t>
    </r>
  </si>
  <si>
    <r>
      <t xml:space="preserve">“Section 8 - Tenant Voucher” </t>
    </r>
    <r>
      <rPr>
        <sz val="14"/>
        <rFont val="Arial"/>
        <family val="2"/>
      </rPr>
      <t>= Tenant is receiving assistance through the Section 8 Certificate or Voucher programs.</t>
    </r>
  </si>
  <si>
    <r>
      <t xml:space="preserve">“S+C” </t>
    </r>
    <r>
      <rPr>
        <sz val="14"/>
        <rFont val="Arial"/>
        <family val="2"/>
      </rPr>
      <t>= Tenant is receiving tenant-based assistance, or the unit has project-based assistance, from the Shelter Plus Care program.</t>
    </r>
  </si>
  <si>
    <r>
      <t xml:space="preserve">“HOPWA” </t>
    </r>
    <r>
      <rPr>
        <sz val="14"/>
        <rFont val="Arial"/>
        <family val="2"/>
      </rPr>
      <t xml:space="preserve">  = Tenant is receiving tenant-based assistance, or the unit comes with project-based rental assistance, from the Housing Opportunities for People With AIDS program.</t>
    </r>
  </si>
  <si>
    <r>
      <t xml:space="preserve">“VASH” = </t>
    </r>
    <r>
      <rPr>
        <sz val="14"/>
        <rFont val="Arial"/>
        <family val="2"/>
      </rPr>
      <t>Tenant is receiving tenant-based assistance, or the unit comes with project-based rental assistance, from the Veterans Administration Supportive Housing program.</t>
    </r>
  </si>
  <si>
    <r>
      <t xml:space="preserve">“Other” </t>
    </r>
    <r>
      <rPr>
        <sz val="14"/>
        <rFont val="Arial"/>
        <family val="2"/>
      </rPr>
      <t xml:space="preserve"> = Tenant is receiving, or unit comes with, rental assistance through another Federal, State or local program.</t>
    </r>
  </si>
  <si>
    <r>
      <rPr>
        <b/>
        <sz val="14"/>
        <rFont val="Arial"/>
        <family val="2"/>
      </rPr>
      <t>Unit Type.</t>
    </r>
    <r>
      <rPr>
        <sz val="14"/>
        <rFont val="Arial"/>
        <family val="2"/>
      </rPr>
      <t xml:space="preserve"> Use the drop down menu to select the unit type (also shown below):</t>
    </r>
  </si>
  <si>
    <r>
      <rPr>
        <b/>
        <sz val="14"/>
        <rFont val="Arial"/>
        <family val="2"/>
      </rPr>
      <t>Amount of Maximum Gross Rent Allowed for Unit.</t>
    </r>
    <r>
      <rPr>
        <sz val="14"/>
        <rFont val="Arial"/>
        <family val="2"/>
      </rPr>
      <t xml:space="preserve"> Enter the maximum rent for the unit that is allowed by the most restrictive funder of the project.   </t>
    </r>
  </si>
  <si>
    <r>
      <rPr>
        <b/>
        <sz val="14"/>
        <rFont val="Arial"/>
        <family val="2"/>
      </rPr>
      <t>Amount of Tenant Paid Rent for Unit.</t>
    </r>
    <r>
      <rPr>
        <sz val="14"/>
        <rFont val="Arial"/>
        <family val="2"/>
      </rPr>
      <t xml:space="preserve">  Enter only the amount of rent that the tenant pays.  Do not include any rental assistance paid on behalf of the tenant by another party.</t>
    </r>
  </si>
  <si>
    <r>
      <rPr>
        <b/>
        <sz val="14"/>
        <rFont val="Arial"/>
        <family val="2"/>
      </rPr>
      <t xml:space="preserve">Percentage of Most Recent Rent Increase. </t>
    </r>
    <r>
      <rPr>
        <sz val="14"/>
        <rFont val="Arial"/>
        <family val="2"/>
      </rPr>
      <t xml:space="preserve"> THIS IS A SELF-CALCULATING CELL - ENTER NO DATA HERE.</t>
    </r>
  </si>
  <si>
    <r>
      <t xml:space="preserve">Bed </t>
    </r>
    <r>
      <rPr>
        <sz val="14"/>
        <rFont val="Arial"/>
        <family val="2"/>
      </rPr>
      <t>=  (measurement for Group homes or transitional housing)</t>
    </r>
  </si>
  <si>
    <r>
      <t xml:space="preserve"> “SRO”</t>
    </r>
    <r>
      <rPr>
        <sz val="14"/>
        <rFont val="Arial"/>
        <family val="2"/>
      </rPr>
      <t xml:space="preserve"> = Single Room Occupancy unit</t>
    </r>
  </si>
  <si>
    <r>
      <t xml:space="preserve">"Studio” </t>
    </r>
    <r>
      <rPr>
        <sz val="14"/>
        <rFont val="Arial"/>
        <family val="2"/>
      </rPr>
      <t>= Studio unit</t>
    </r>
  </si>
  <si>
    <r>
      <t xml:space="preserve">“1BR” </t>
    </r>
    <r>
      <rPr>
        <sz val="14"/>
        <rFont val="Arial"/>
        <family val="2"/>
      </rPr>
      <t>= 1 Bedroom unit</t>
    </r>
  </si>
  <si>
    <r>
      <t xml:space="preserve">“2BR” </t>
    </r>
    <r>
      <rPr>
        <sz val="14"/>
        <rFont val="Arial"/>
        <family val="2"/>
      </rPr>
      <t>= 2 Bedroom unit</t>
    </r>
  </si>
  <si>
    <r>
      <t xml:space="preserve">“3BR” </t>
    </r>
    <r>
      <rPr>
        <sz val="14"/>
        <rFont val="Arial"/>
        <family val="2"/>
      </rPr>
      <t>= 3 Bedroom unit</t>
    </r>
  </si>
  <si>
    <r>
      <t xml:space="preserve"> “4BR”</t>
    </r>
    <r>
      <rPr>
        <sz val="14"/>
        <rFont val="Arial"/>
        <family val="2"/>
      </rPr>
      <t xml:space="preserve"> = 4 Bedroom unit</t>
    </r>
  </si>
  <si>
    <t>Single Room Occupancy (SRO) Units</t>
  </si>
  <si>
    <t>Number Of Units</t>
  </si>
  <si>
    <t>Unit Types</t>
  </si>
  <si>
    <t>Household Annual Income AT INITIAL OCCUPANCY</t>
  </si>
  <si>
    <t>Date of INITIAL OCCUPANCY (m/d/yyyy)</t>
  </si>
  <si>
    <t xml:space="preserve">Household Size AT INITIAL OCCUPANCY (number)       </t>
  </si>
  <si>
    <t>*Occupancy Standards should be described in project's Approved Tenant Selection and Marketing Plan. If not defined there, supply the standards used organization-wide.</t>
  </si>
  <si>
    <t xml:space="preserve">E.                  </t>
  </si>
  <si>
    <r>
      <rPr>
        <b/>
        <sz val="14"/>
        <rFont val="Arial"/>
        <family val="2"/>
      </rPr>
      <t>Household Annual Income at Initial Occupancy.</t>
    </r>
    <r>
      <rPr>
        <sz val="14"/>
        <rFont val="Arial"/>
        <family val="2"/>
      </rPr>
      <t xml:space="preserve"> Enter the tenant’s annual household income from the initial income certification that was done before they moved into their </t>
    </r>
    <r>
      <rPr>
        <i/>
        <sz val="14"/>
        <rFont val="Arial"/>
        <family val="2"/>
      </rPr>
      <t>first unit in the project</t>
    </r>
    <r>
      <rPr>
        <sz val="14"/>
        <rFont val="Arial"/>
        <family val="2"/>
      </rPr>
      <t>.  For tenants who have transferred to another unit in the project, this amount will be different than the amount from the rertification that was done when they moved into their current unit.</t>
    </r>
  </si>
  <si>
    <t xml:space="preserve">M.              
                    </t>
  </si>
  <si>
    <t xml:space="preserve">N.               </t>
  </si>
  <si>
    <t xml:space="preserve">O.             </t>
  </si>
  <si>
    <t xml:space="preserve">P.              </t>
  </si>
  <si>
    <t xml:space="preserve">R.              </t>
  </si>
  <si>
    <t>S.</t>
  </si>
  <si>
    <t>T.</t>
  </si>
  <si>
    <r>
      <t>“DAH (DPH)”</t>
    </r>
    <r>
      <rPr>
        <sz val="14"/>
        <rFont val="Arial"/>
        <family val="2"/>
      </rPr>
      <t xml:space="preserve"> = The unit receives a subsidy through the City's Direct Access to Housing Program of DPH.</t>
    </r>
  </si>
  <si>
    <r>
      <t>“HSA Master Lease”</t>
    </r>
    <r>
      <rPr>
        <sz val="14"/>
        <rFont val="Arial"/>
        <family val="2"/>
      </rPr>
      <t xml:space="preserve"> = The unit receives a subsidy through the City's Master Lease Program of the Human Services Agency.</t>
    </r>
  </si>
  <si>
    <t>U.</t>
  </si>
  <si>
    <r>
      <rPr>
        <b/>
        <sz val="14"/>
        <rFont val="Arial"/>
        <family val="2"/>
      </rPr>
      <t>Amount of Rental Assistance.</t>
    </r>
    <r>
      <rPr>
        <sz val="14"/>
        <rFont val="Arial"/>
        <family val="2"/>
      </rPr>
      <t xml:space="preserve">  Enter the dollar amount of rental assistance that is paid on behalf of the household/tenant. </t>
    </r>
  </si>
  <si>
    <t>Amount of Maximum Gross Rent Allowed for Unit
(enter $0 if n/a)</t>
  </si>
  <si>
    <r>
      <rPr>
        <b/>
        <sz val="14"/>
        <rFont val="Arial"/>
        <family val="2"/>
      </rPr>
      <t>Date of Most Recent Rent Increase within the Reporting Period.</t>
    </r>
    <r>
      <rPr>
        <sz val="14"/>
        <rFont val="Arial"/>
        <family val="2"/>
      </rPr>
      <t xml:space="preserve"> ONLY FOR UNITS THAT DO NOT HAVE RENTAL ASSISTANCE OR SUBSIDY. Enter date of most recent rent increase for unit.</t>
    </r>
  </si>
  <si>
    <r>
      <rPr>
        <b/>
        <sz val="14"/>
        <rFont val="Arial"/>
        <family val="2"/>
      </rPr>
      <t>Amount of Most Recent Rent Increase within the Reporting Period.</t>
    </r>
    <r>
      <rPr>
        <sz val="14"/>
        <rFont val="Arial"/>
        <family val="2"/>
      </rPr>
      <t xml:space="preserve"> ONLY FOR UNITS THAT DO NOT HAVE RENTAL ASSISTANCE OR SUBSIDY. Enter amount of most recent rent increase for unit.</t>
    </r>
  </si>
  <si>
    <t>Studio Units</t>
  </si>
  <si>
    <t>Four-Bedroom (4BR)  Units</t>
  </si>
  <si>
    <t>Three-Bedroom (3BR) Units</t>
  </si>
  <si>
    <t>Two-Bedroom (2BR) Units</t>
  </si>
  <si>
    <t>One-Bedroom (1BR) Units</t>
  </si>
  <si>
    <t>Five- or More (5+BR) Bedroom Units</t>
  </si>
  <si>
    <t>Is the Household Overhoused 
or 
Overcrowded?</t>
  </si>
  <si>
    <r>
      <t xml:space="preserve">Overhoused or Overcrowded - Narrative  </t>
    </r>
    <r>
      <rPr>
        <sz val="14"/>
        <rFont val="Arial"/>
        <family val="2"/>
      </rPr>
      <t>A household is “Overhoused” if there are fewer people residing in the unit than the minumum occupancy.  “Overcrowded” means that there are more people residing in the unit than the maximum occupancy.  If the data in column N indicates that the household is overhoused or overcrowded, please describe any extenuating circumstances that justify the overhoused/overcrowded status and summarize efforts that you have made to transfer the tenant to a unit that is appropriate for the size of the household, if applicable.</t>
    </r>
  </si>
  <si>
    <t>Occupancy Standard: Minimum 
HH Size for this Unit Type*</t>
  </si>
  <si>
    <t>Occupancy Standard: Maximum 
HH Size for this Unit Type*</t>
  </si>
  <si>
    <t/>
  </si>
  <si>
    <t>checklist formula is in this row, do not delete</t>
  </si>
  <si>
    <t>Overhoused / Overcrowded – Narrative.  
(Explanation required for each row where indicator is displayed in Column N and Col O cell shows no highlighting. Describe any extenuating circumstances that justify the Overhoused/Overcrowded status; summarize efforts made to transfer HH to unit of appropriate size.)</t>
  </si>
  <si>
    <t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t>
  </si>
  <si>
    <t>NumEvictionsRptgPer</t>
  </si>
  <si>
    <t>AvgDaysVacantUnitRentUp</t>
  </si>
  <si>
    <t>WaitingList_NumNamesOn</t>
  </si>
  <si>
    <t>WaitingList_DateOfLastUpdate</t>
  </si>
  <si>
    <t>Aff Mktg</t>
  </si>
  <si>
    <t>NumStudios</t>
  </si>
  <si>
    <t>Num5BR</t>
  </si>
  <si>
    <t>ppt supervisor  name</t>
  </si>
  <si>
    <t>ppt supervisor  phone</t>
  </si>
  <si>
    <t>ppt supervisor  email</t>
  </si>
  <si>
    <t>NumVacancies</t>
  </si>
  <si>
    <t>ws1status</t>
  </si>
  <si>
    <t>ws4status</t>
  </si>
  <si>
    <t>Licensed Day Care Service (participant fees are allowable for day care ONLY)  (y/n)</t>
  </si>
  <si>
    <t xml:space="preserve">Educational Classes (e.g. basic skills, computer training, learning language)  (y/n) </t>
  </si>
  <si>
    <t xml:space="preserve"> Case Management, Information and Referrals (y/n)</t>
  </si>
  <si>
    <t>Occup_Min_2BR</t>
  </si>
  <si>
    <t>Occup_Min_3BR</t>
  </si>
  <si>
    <t>Occup_Min_4BR</t>
  </si>
  <si>
    <t>Occup_Min_5+BR</t>
  </si>
  <si>
    <t>Occup_Max_SRO</t>
  </si>
  <si>
    <t>Occup_Max_Studio</t>
  </si>
  <si>
    <t>Occup_Max_1BR</t>
  </si>
  <si>
    <t>Occup_Max_2BR</t>
  </si>
  <si>
    <t>Occup_Max_3BR</t>
  </si>
  <si>
    <t>Occup_Max_4BR</t>
  </si>
  <si>
    <t>Occup_Max_5+BR</t>
  </si>
  <si>
    <t>ws3status</t>
  </si>
  <si>
    <t>Narrative Provided for All rows indicating Overhoused or Overcrowded?</t>
  </si>
  <si>
    <t>For each row with a Unit Number, was data entered in cells for Subsidy Type and Utility Allowance?</t>
  </si>
  <si>
    <t>narrative check is here--&gt;</t>
  </si>
  <si>
    <t>&lt;---Unit Tally Match is here</t>
  </si>
  <si>
    <t>Subsidy Type &amp; Util Allow check is here--&gt;</t>
  </si>
  <si>
    <t>TOTAL # Units----&gt;</t>
  </si>
  <si>
    <r>
      <rPr>
        <b/>
        <sz val="14"/>
        <rFont val="Arial"/>
        <family val="2"/>
      </rPr>
      <t>Utility Allowance.</t>
    </r>
    <r>
      <rPr>
        <sz val="14"/>
        <rFont val="Arial"/>
        <family val="2"/>
      </rPr>
      <t xml:space="preserve"> If the tenant pays for utilities, enter the Utility Allowance allowed for the unit. Enter zero (0) if the Utilities are paid by the project.   </t>
    </r>
  </si>
  <si>
    <r>
      <t xml:space="preserve">Household Annual Income as of Most Recent Recertification </t>
    </r>
    <r>
      <rPr>
        <b/>
        <sz val="8"/>
        <rFont val="Arial"/>
        <family val="2"/>
      </rPr>
      <t>WITHIN REPORTING PERIOD</t>
    </r>
  </si>
  <si>
    <r>
      <t xml:space="preserve">Household Size (number) as of Most Recent Recertification </t>
    </r>
    <r>
      <rPr>
        <b/>
        <sz val="8"/>
        <rFont val="Arial"/>
        <family val="2"/>
      </rPr>
      <t>WITHIN REPORTING PERIOD</t>
    </r>
  </si>
  <si>
    <r>
      <t xml:space="preserve">Date Of Most Recent Income Recertification </t>
    </r>
    <r>
      <rPr>
        <b/>
        <sz val="8"/>
        <rFont val="Arial"/>
        <family val="2"/>
      </rPr>
      <t>WITHIN REPORTING PERIOD</t>
    </r>
    <r>
      <rPr>
        <sz val="8"/>
        <rFont val="Arial"/>
        <family val="2"/>
      </rPr>
      <t xml:space="preserve"> (m/d/yyyy)</t>
    </r>
  </si>
  <si>
    <r>
      <rPr>
        <b/>
        <sz val="14"/>
        <rFont val="Arial"/>
        <family val="2"/>
      </rPr>
      <t>Date of Most Recent Income Recertification.</t>
    </r>
    <r>
      <rPr>
        <sz val="14"/>
        <rFont val="Arial"/>
        <family val="2"/>
      </rPr>
      <t xml:space="preserve"> Enter date of most recent income recertification. Leave blank for vacant units.</t>
    </r>
  </si>
  <si>
    <r>
      <rPr>
        <b/>
        <sz val="14"/>
        <rFont val="Arial"/>
        <family val="2"/>
      </rPr>
      <t>Household Annual Income as of Most Recent Recertification within reporting period.</t>
    </r>
    <r>
      <rPr>
        <sz val="14"/>
        <rFont val="Arial"/>
        <family val="2"/>
      </rPr>
      <t xml:space="preserve"> Enter annual income of  the household from the most recent recertification.  OK to leave blank ONLY if ALL funders do not require annual income recertifications.</t>
    </r>
  </si>
  <si>
    <r>
      <rPr>
        <b/>
        <sz val="14"/>
        <rFont val="Arial"/>
        <family val="2"/>
      </rPr>
      <t>Household Size as of Most Recent Recertification within reporting period.</t>
    </r>
    <r>
      <rPr>
        <sz val="14"/>
        <rFont val="Arial"/>
        <family val="2"/>
      </rPr>
      <t xml:space="preserve"> Enter the number of occupants in the unit from the most recent recertificaion within the reporting period.</t>
    </r>
  </si>
  <si>
    <t xml:space="preserve">Breach of Lease Agreement </t>
  </si>
  <si>
    <t xml:space="preserve">Denial of Access to Unit </t>
  </si>
  <si>
    <t>Failure to Sign Lease Renewal</t>
  </si>
  <si>
    <t xml:space="preserve">Habitual Late Payment of Rent </t>
  </si>
  <si>
    <t xml:space="preserve">Illegal Use of Unit </t>
  </si>
  <si>
    <t xml:space="preserve">Non-payment of Rent </t>
  </si>
  <si>
    <t xml:space="preserve">Nuisance </t>
  </si>
  <si>
    <t xml:space="preserve">Other </t>
  </si>
  <si>
    <t xml:space="preserve">Unapproved Subtenant </t>
  </si>
  <si>
    <t>Capital Improvement</t>
  </si>
  <si>
    <t xml:space="preserve">Condo Conversion </t>
  </si>
  <si>
    <t xml:space="preserve">Demolition </t>
  </si>
  <si>
    <t>Development Agreement</t>
  </si>
  <si>
    <t xml:space="preserve">Ellis Act Withdrawal </t>
  </si>
  <si>
    <t>Good Samaritan Tenancy Ends</t>
  </si>
  <si>
    <t xml:space="preserve">Lead Remediation </t>
  </si>
  <si>
    <t>Owner Move In</t>
  </si>
  <si>
    <t xml:space="preserve">Roommate Living in Same Unit </t>
  </si>
  <si>
    <t xml:space="preserve">Substantial Rehabilitation </t>
  </si>
  <si>
    <t>Total number of households who received Notices of Eviction</t>
  </si>
  <si>
    <t>Total number of unlawful detainer actions filed</t>
  </si>
  <si>
    <t>This section of the AMR must be completed for all projects, except for transitional housing or residential treatment services.</t>
  </si>
  <si>
    <t>NoticeBreach</t>
  </si>
  <si>
    <t>NoticeCapImpvmt</t>
  </si>
  <si>
    <t>NoticeCondoConv</t>
  </si>
  <si>
    <t>NoticeDemo</t>
  </si>
  <si>
    <t>NoticeDenialofAccess</t>
  </si>
  <si>
    <t>NoticeDevAgmt</t>
  </si>
  <si>
    <t>NoticeEllisAct</t>
  </si>
  <si>
    <t>NoticeFailuretoRenew</t>
  </si>
  <si>
    <t>NoticeGoodSamTenEnds</t>
  </si>
  <si>
    <t>NoticeHabLatePmt</t>
  </si>
  <si>
    <t>NoticeLeadRemed</t>
  </si>
  <si>
    <t>NoticeNonPmt</t>
  </si>
  <si>
    <t>NoticeNuisance</t>
  </si>
  <si>
    <t>NoticeOther</t>
  </si>
  <si>
    <t>NoticeOwnerMI</t>
  </si>
  <si>
    <t>NoticeRoommate</t>
  </si>
  <si>
    <t>NoticeSubstRehab</t>
  </si>
  <si>
    <t>NoticeUnappSubtenant</t>
  </si>
  <si>
    <t>NoticeIllegalUse</t>
  </si>
  <si>
    <t>DetainerBreach</t>
  </si>
  <si>
    <t>DetainerCapImpvmt</t>
  </si>
  <si>
    <t>DetainerCondoConv</t>
  </si>
  <si>
    <t>DetainerDemo</t>
  </si>
  <si>
    <t>DetainerDenialofAccess</t>
  </si>
  <si>
    <t>DetainerDevAgmt</t>
  </si>
  <si>
    <t>DetainerEllisAct</t>
  </si>
  <si>
    <t>DetainerFailuretoRenew</t>
  </si>
  <si>
    <t>DetainerGoodSamTenEnds</t>
  </si>
  <si>
    <t>DetainerHabLatePmt</t>
  </si>
  <si>
    <t>DetainerIllegalUse</t>
  </si>
  <si>
    <t>DetainerLeadRemed</t>
  </si>
  <si>
    <t>DetainerNonPmt</t>
  </si>
  <si>
    <t>DetainerNuisance</t>
  </si>
  <si>
    <t>DetainerOther</t>
  </si>
  <si>
    <t>DetainerOwnerMI</t>
  </si>
  <si>
    <t>DetainerRoommate</t>
  </si>
  <si>
    <t>DetainerSubstRehab</t>
  </si>
  <si>
    <t>DetainerUnappSubtenant</t>
  </si>
  <si>
    <t>EvictionBreach</t>
  </si>
  <si>
    <t>EvictionCapImpvmt</t>
  </si>
  <si>
    <t>EvictionCondoConv</t>
  </si>
  <si>
    <t>EvictionDemo</t>
  </si>
  <si>
    <t>EvictionDenialofAccess</t>
  </si>
  <si>
    <t>EvictionDevAgmt</t>
  </si>
  <si>
    <t>EvictionEllisAct</t>
  </si>
  <si>
    <t>EvictionFailuretoRenew</t>
  </si>
  <si>
    <t>EvictionGoodSamTenEnds</t>
  </si>
  <si>
    <t>EvictionHabLatePmt</t>
  </si>
  <si>
    <t>EvictionIllegalUse</t>
  </si>
  <si>
    <t>EvictionLeadRemed</t>
  </si>
  <si>
    <t>EvictionNonPmt</t>
  </si>
  <si>
    <t>EvictionNuisance</t>
  </si>
  <si>
    <t>EvictionOther</t>
  </si>
  <si>
    <t>EvictionOwnerMI</t>
  </si>
  <si>
    <t>EvictionRoommate</t>
  </si>
  <si>
    <t>EvictionSubstRehab</t>
  </si>
  <si>
    <t>EvictionUnappSubtenant</t>
  </si>
  <si>
    <t>NoticeTotalNum</t>
  </si>
  <si>
    <t>DetainerTotalNum</t>
  </si>
  <si>
    <t>EvictionTotalNum</t>
  </si>
  <si>
    <t>=58</t>
  </si>
  <si>
    <t>NumHHsENTIREperiod</t>
  </si>
  <si>
    <t>Data supplied on this worksheet must be from the rent roll of the last month of the reporting period that was entered on worksheet 1A.</t>
  </si>
  <si>
    <t xml:space="preserve">2. Did you conduct any marketing of the project during the reporting period?  If yes, please describe the marketing that was conducted, including </t>
  </si>
  <si>
    <t xml:space="preserve">1. Use this space to record notes about any peculiarities in the data entry process. For example, if you entered a formula instead of a single number for a field, make a note here re: for which question on which worksheet that was done, and describe the formula &amp; underlying numbers. </t>
  </si>
  <si>
    <t>TOTAL # AFFORDABLE Units----&gt;</t>
  </si>
  <si>
    <t>NumAffordableUnits</t>
  </si>
  <si>
    <t>A. Property Info</t>
  </si>
  <si>
    <t>Data Entry Notes</t>
  </si>
  <si>
    <r>
      <t>Waiting List -</t>
    </r>
    <r>
      <rPr>
        <sz val="14"/>
        <rFont val="Arial"/>
        <family val="2"/>
      </rPr>
      <t xml:space="preserve"> How many applicants are currently on the waiting list for affordable units?  </t>
    </r>
  </si>
  <si>
    <t>Number of households who lived in affordable units at the project during the reporting period:</t>
  </si>
  <si>
    <t>You MUST answer every question (i.e., enter zero if applicable).</t>
  </si>
  <si>
    <t xml:space="preserve">Property Asset Manager Phone Number </t>
  </si>
  <si>
    <t xml:space="preserve">Property Asset Manager E-mail </t>
  </si>
  <si>
    <t>Sponsor Executive Director Name</t>
  </si>
  <si>
    <t>Sponsor Executive Director Phone Number</t>
  </si>
  <si>
    <t>Sponsor Executive Director E-mail</t>
  </si>
  <si>
    <t>5 thru 24</t>
  </si>
  <si>
    <t xml:space="preserve">Completion of this page is required based on your answers to questions 34 thru 44 on worksheet A. Property Info. Supply one row of data for each service that is being provided. (If more than one service is being provided by the same Provider under the same grant, please repeat the data for each service provided.)
</t>
  </si>
  <si>
    <t># 2</t>
  </si>
  <si>
    <r>
      <t xml:space="preserve">Affirmative Marketing - </t>
    </r>
    <r>
      <rPr>
        <sz val="14"/>
        <rFont val="Arial"/>
        <family val="2"/>
      </rPr>
      <t xml:space="preserve">Did you conduct any marketing of the affordable units in the project during the reporting period?  </t>
    </r>
    <r>
      <rPr>
        <sz val="14"/>
        <color indexed="10"/>
        <rFont val="Arial"/>
        <family val="2"/>
      </rPr>
      <t xml:space="preserve">If you conducted marketing during the reporting period, you must answer Question #2 on the Narrative worksheet.  </t>
    </r>
    <r>
      <rPr>
        <i/>
        <sz val="14"/>
        <color indexed="10"/>
        <rFont val="Arial"/>
        <family val="2"/>
      </rPr>
      <t>(Click on #2 at left to jump to Narrative worksheet.)</t>
    </r>
  </si>
  <si>
    <t xml:space="preserve">For Titles: </t>
  </si>
  <si>
    <t>Report Name</t>
  </si>
  <si>
    <t>Reporting Year</t>
  </si>
  <si>
    <t>Worksheet Name</t>
  </si>
  <si>
    <t>Instructions</t>
  </si>
  <si>
    <t>Eviction Data</t>
  </si>
  <si>
    <t>Services Funding</t>
  </si>
  <si>
    <t xml:space="preserve">Office </t>
  </si>
  <si>
    <t>Mayor's Office of Housing &amp; Community Development</t>
  </si>
  <si>
    <t>Annual Monitoring Report EZ -</t>
  </si>
  <si>
    <t>Property Info</t>
  </si>
  <si>
    <t>EDName</t>
  </si>
  <si>
    <t>EDPhone</t>
  </si>
  <si>
    <t>EDEmail</t>
  </si>
  <si>
    <t>New for 2015</t>
  </si>
  <si>
    <r>
      <t xml:space="preserve"> “5+BR” </t>
    </r>
    <r>
      <rPr>
        <sz val="14"/>
        <rFont val="Arial"/>
        <family val="2"/>
      </rPr>
      <t>= 5 or more Bedroom unit</t>
    </r>
  </si>
  <si>
    <t>Questions</t>
  </si>
  <si>
    <t>Question</t>
  </si>
  <si>
    <t>Completeness Tracker</t>
  </si>
  <si>
    <t>Reporting Start Date:</t>
  </si>
  <si>
    <t>Reporting End Date:</t>
  </si>
  <si>
    <t xml:space="preserve">The instructions and definitions below are organized by the worksheets contained within this Annual Monitoring Report. Please review the instructions below and within each worksheet thoroughly as instructions may have changed.  </t>
  </si>
  <si>
    <t xml:space="preserve">Project Address: </t>
  </si>
  <si>
    <t>NOT SURE ABOUT AN ENTRY? FINDING A NEED TO DOCUMENT HOW YOU DERIVED A PARTICULAR NUMBER? Please record your notes as a response to the first question (#1) on the Narrative worksheet.</t>
  </si>
  <si>
    <t>Income:</t>
  </si>
  <si>
    <t>Gross Potential Rent - Residential</t>
  </si>
  <si>
    <t>Gross Potential Rent - Commercial</t>
  </si>
  <si>
    <t>Interest Income</t>
  </si>
  <si>
    <t>Total Income</t>
  </si>
  <si>
    <t>Operating Expenses:</t>
  </si>
  <si>
    <t>Operating and Maintenance</t>
  </si>
  <si>
    <t>Taxes and Insurance</t>
  </si>
  <si>
    <t>Total Operating Expenses</t>
  </si>
  <si>
    <t>Net Operating Income</t>
  </si>
  <si>
    <t>Debt Service</t>
  </si>
  <si>
    <t>Reserve Deposits</t>
  </si>
  <si>
    <t>Operating Reserve</t>
  </si>
  <si>
    <t>Other Required Reserve</t>
  </si>
  <si>
    <t>RESERVE ACCOUNT ACTIVITY</t>
  </si>
  <si>
    <t>OPERATING STATEMENT</t>
  </si>
  <si>
    <t>Actual Deposits:</t>
  </si>
  <si>
    <t>Total Reserve Deposits</t>
  </si>
  <si>
    <t>Capital Expenditures with Replacement Reserve Funds</t>
  </si>
  <si>
    <t>INCM_EZGrossPotenRent_Res</t>
  </si>
  <si>
    <t>INCM-EZ_IntIncome</t>
  </si>
  <si>
    <t>INCM-EZ_GrossPotenRent_Com</t>
  </si>
  <si>
    <t>INCM-EZ_VacLoss</t>
  </si>
  <si>
    <t>INCM-EZ_Other</t>
  </si>
  <si>
    <t>INCM-EZ_TotalIncome</t>
  </si>
  <si>
    <t>EXP-EZ_Admin</t>
  </si>
  <si>
    <t>EXP-EZ_Utils</t>
  </si>
  <si>
    <t>EXP-EZ_OpMaint</t>
  </si>
  <si>
    <t>EXP-EZ_TaxInsur</t>
  </si>
  <si>
    <t>EXP-EZ_TotalOpExps</t>
  </si>
  <si>
    <t>NOI-EZ</t>
  </si>
  <si>
    <t>Cash Flow/Surplus Cash</t>
  </si>
  <si>
    <t>CF-EZ</t>
  </si>
  <si>
    <t>RSRV-EZ_OtherDeps</t>
  </si>
  <si>
    <t>RSRV-EZ_TotalDeps</t>
  </si>
  <si>
    <t>RSRV-EZ_OpBegBal</t>
  </si>
  <si>
    <t>RSRV-EZ_OpWithdraws</t>
  </si>
  <si>
    <t>RSRV-EZ_OpEndBal</t>
  </si>
  <si>
    <t>RSRV-EZ_OpActualDeps</t>
  </si>
  <si>
    <t>RSRV-EZ_OpReqdDeps</t>
  </si>
  <si>
    <t>RSRV-EZ_ReplReqdDeps</t>
  </si>
  <si>
    <t>RSRV-EZ_OpEndBal_PctOfOpExps</t>
  </si>
  <si>
    <t>RSRV-EZ_OpReqdMinBal</t>
  </si>
  <si>
    <t>RSRV-EZ_OpNarrative</t>
  </si>
  <si>
    <t>RSRV-EZ_ReplBegBal</t>
  </si>
  <si>
    <t>RSRV-EZ_ReplActualDeps</t>
  </si>
  <si>
    <t>RSRV-EZ_ReplWithdraws</t>
  </si>
  <si>
    <t>RSRV-EZ_ReplEndBal</t>
  </si>
  <si>
    <t>RSRV-EZ_ReplNarrative</t>
  </si>
  <si>
    <t>RSRV-EZ_ReplCapExpendsBldg</t>
  </si>
  <si>
    <t>RSRV-EZ_ReplCapExpendsOffsite</t>
  </si>
  <si>
    <t>RSRV-EZ_ReplCapExpendsSite</t>
  </si>
  <si>
    <t>RSRV-EZ_ReplCapExpendsLand</t>
  </si>
  <si>
    <t>RSRV-EZ_ReplCapExpendsFFE</t>
  </si>
  <si>
    <t>RSRV-EZ_ReplCapExpendsOther</t>
  </si>
  <si>
    <t>RSRV-EZ_ReplCapExpendsTotal</t>
  </si>
  <si>
    <t>RSRV-EZ_ReplCapExpendsNarrative</t>
  </si>
  <si>
    <r>
      <rPr>
        <b/>
        <i/>
        <sz val="14"/>
        <rFont val="Arial"/>
        <family val="2"/>
      </rPr>
      <t>Project Capacity:</t>
    </r>
    <r>
      <rPr>
        <b/>
        <sz val="14"/>
        <rFont val="Arial"/>
        <family val="2"/>
      </rPr>
      <t xml:space="preserve"> </t>
    </r>
    <r>
      <rPr>
        <sz val="14"/>
        <rFont val="Arial"/>
        <family val="2"/>
      </rPr>
      <t>What is the target capacity of this project? (All blanks in this section must be filled with a number of “0” or greater in order for the worksheet to be complete.)</t>
    </r>
  </si>
  <si>
    <t>A. Num Singles Not in Families</t>
  </si>
  <si>
    <t>B. Num Families</t>
  </si>
  <si>
    <t>C1. Num Adults  in Families</t>
  </si>
  <si>
    <t>C2. Num  Children in Families</t>
  </si>
  <si>
    <t xml:space="preserve">D. Num of Beds </t>
  </si>
  <si>
    <t>Total Households (Singles and Families) That Can Be Served</t>
  </si>
  <si>
    <r>
      <rPr>
        <b/>
        <i/>
        <sz val="14"/>
        <rFont val="Arial"/>
        <family val="2"/>
      </rPr>
      <t xml:space="preserve">Persons Served During Operating Year </t>
    </r>
    <r>
      <rPr>
        <i/>
        <sz val="14"/>
        <rFont val="Arial"/>
        <family val="2"/>
      </rPr>
      <t>(All blanks in this section must be filled with a number of “0” or greater in order for the worksheet to be complete.)</t>
    </r>
    <r>
      <rPr>
        <sz val="14"/>
        <rFont val="Arial"/>
        <family val="2"/>
      </rPr>
      <t xml:space="preserve">                                                                                                                                                                                                         </t>
    </r>
    <r>
      <rPr>
        <b/>
        <u/>
        <sz val="12"/>
        <color indexed="10"/>
        <rFont val="Arial"/>
        <family val="2"/>
      </rPr>
      <t/>
    </r>
  </si>
  <si>
    <t>Num on the first day of operating year</t>
  </si>
  <si>
    <t>Num entering the program during the operating year</t>
  </si>
  <si>
    <t xml:space="preserve">Total Households (Singles and Families) Served </t>
  </si>
  <si>
    <t>Num who left the program during the operating year</t>
  </si>
  <si>
    <t>Num in the program on the last day of the operating year</t>
  </si>
  <si>
    <t>Total Households in program on the last day of the operating year</t>
  </si>
  <si>
    <t>&lt;--Capacity Utilization Rate (by Household as of last Day of Operating Year)</t>
  </si>
  <si>
    <r>
      <rPr>
        <b/>
        <sz val="12"/>
        <color indexed="8"/>
        <rFont val="Arial"/>
        <family val="2"/>
      </rPr>
      <t xml:space="preserve">If the Capacity Utilization Rate is </t>
    </r>
    <r>
      <rPr>
        <b/>
        <u/>
        <sz val="12"/>
        <color indexed="10"/>
        <rFont val="Arial"/>
        <family val="2"/>
      </rPr>
      <t>LESS</t>
    </r>
    <r>
      <rPr>
        <b/>
        <sz val="12"/>
        <color indexed="10"/>
        <rFont val="Arial"/>
        <family val="2"/>
      </rPr>
      <t xml:space="preserve"> than 75% </t>
    </r>
    <r>
      <rPr>
        <b/>
        <sz val="12"/>
        <color indexed="8"/>
        <rFont val="Arial"/>
        <family val="2"/>
      </rPr>
      <t xml:space="preserve">you must respond to the following: </t>
    </r>
  </si>
  <si>
    <r>
      <t xml:space="preserve">1. Explain the reason(s) why the capacity utilization rate is as low as it is; </t>
    </r>
    <r>
      <rPr>
        <b/>
        <sz val="12"/>
        <rFont val="Arial"/>
        <family val="2"/>
      </rPr>
      <t>and</t>
    </r>
  </si>
  <si>
    <t>if q9 &lt;.75, &gt;=19, if q9 &gt;=.75, &gt;=17</t>
  </si>
  <si>
    <t>1 thru 11</t>
  </si>
  <si>
    <t xml:space="preserve">2. Describe plan/s to raise the capacity utilization rate to at least 75%, with specific timeline.       </t>
  </si>
  <si>
    <t>Length of Stay:</t>
  </si>
  <si>
    <t>Less than 1 month</t>
  </si>
  <si>
    <t>1 to 2 months</t>
  </si>
  <si>
    <t>3 - 6 months</t>
  </si>
  <si>
    <t>7 months -12 months</t>
  </si>
  <si>
    <t>13 months - 24 months</t>
  </si>
  <si>
    <t>=6</t>
  </si>
  <si>
    <t>12 thru 18</t>
  </si>
  <si>
    <t>25 months - 3 years</t>
  </si>
  <si>
    <t>TOTAL # HH's that left the program</t>
  </si>
  <si>
    <t xml:space="preserve">Destination: </t>
  </si>
  <si>
    <t>Rental - House or Apartment (no subsidy)</t>
  </si>
  <si>
    <t>PERMANENT</t>
  </si>
  <si>
    <t>Public Housing</t>
  </si>
  <si>
    <t>Section 8 Voucher</t>
  </si>
  <si>
    <t>Subsidized Rental - house or apartment</t>
  </si>
  <si>
    <t>Homeownership</t>
  </si>
  <si>
    <t>Moved in with family or friends</t>
  </si>
  <si>
    <t xml:space="preserve">  Permanent Housing Subtotal</t>
  </si>
  <si>
    <t>Transitional Housing for homeless persons</t>
  </si>
  <si>
    <t>TRANSITIONAL</t>
  </si>
  <si>
    <r>
      <t xml:space="preserve">Moved in with family or friends </t>
    </r>
    <r>
      <rPr>
        <i/>
        <sz val="12"/>
        <rFont val="Arial"/>
        <family val="2"/>
      </rPr>
      <t>TEMPORARILY</t>
    </r>
  </si>
  <si>
    <t xml:space="preserve">  Transitional Housing Subtotal</t>
  </si>
  <si>
    <t>Psychiatric hospital</t>
  </si>
  <si>
    <t>INSTITUTIONAL</t>
  </si>
  <si>
    <t>Inpatient alcohol or other drug treatment facility</t>
  </si>
  <si>
    <t>Jail/Prison</t>
  </si>
  <si>
    <t>Medical Facility</t>
  </si>
  <si>
    <t xml:space="preserve">  Institutional Subtotal</t>
  </si>
  <si>
    <t>Emergency Shelter</t>
  </si>
  <si>
    <t>OTHER</t>
  </si>
  <si>
    <t>Places not meant for human habitation  (e.g. street)</t>
  </si>
  <si>
    <t>Unknown</t>
  </si>
  <si>
    <t>=16</t>
  </si>
  <si>
    <t>19 thru 39</t>
  </si>
  <si>
    <t>Other Subtotal</t>
  </si>
  <si>
    <t>PRAC - 811</t>
  </si>
  <si>
    <t>PRAC - 202</t>
  </si>
  <si>
    <t xml:space="preserve">Operating Statement </t>
  </si>
  <si>
    <t>Reserve Accounts Activity</t>
  </si>
  <si>
    <t xml:space="preserve">Capital Expenditures </t>
  </si>
  <si>
    <t>INSURANCE DOCUMENTATION (LIABILITY &amp; PROPERTY)</t>
  </si>
  <si>
    <t>Proj_Key</t>
  </si>
  <si>
    <t>Proj_Project Name</t>
  </si>
  <si>
    <t>InsuranceReqd?</t>
  </si>
  <si>
    <t>OpRsrvRqd?</t>
  </si>
  <si>
    <t>ReplRsrvRqd?</t>
  </si>
  <si>
    <t>Chinese American Citizens Alliance -S.F.</t>
  </si>
  <si>
    <t>Western Park Apartments</t>
  </si>
  <si>
    <t>Chinese American Citizens Alliance Grand Lodge</t>
  </si>
  <si>
    <t>Leland House</t>
  </si>
  <si>
    <t>Ashbury House</t>
  </si>
  <si>
    <t>Hartland Hotel</t>
  </si>
  <si>
    <t>Mission Hotel</t>
  </si>
  <si>
    <t>Maitri</t>
  </si>
  <si>
    <t>Reardon Heights (formerly Aspen South Hills)</t>
  </si>
  <si>
    <t>City Heights Apts (aka Avalon Nob Hill)</t>
  </si>
  <si>
    <t>Mendelsohn House</t>
  </si>
  <si>
    <t>Embarcadero Triangle (Parcel J)</t>
  </si>
  <si>
    <t>Hayes Adult Residence</t>
  </si>
  <si>
    <t>Geary Courtyard</t>
  </si>
  <si>
    <t>Gum Moon Residence Hall</t>
  </si>
  <si>
    <t>Rafiki House</t>
  </si>
  <si>
    <t>Planetree Housing Program</t>
  </si>
  <si>
    <t>Walden House</t>
  </si>
  <si>
    <t>Ceatrice Polite Apartments</t>
  </si>
  <si>
    <t>Diamond View Apartments</t>
  </si>
  <si>
    <t>Herald Hotel Apartments</t>
  </si>
  <si>
    <r>
      <t>Property</t>
    </r>
    <r>
      <rPr>
        <b/>
        <sz val="14"/>
        <rFont val="Arial"/>
        <family val="2"/>
      </rPr>
      <t xml:space="preserve"> Name</t>
    </r>
    <r>
      <rPr>
        <sz val="11"/>
        <rFont val="Arial"/>
        <family val="2"/>
      </rPr>
      <t xml:space="preserve"> (select from drop down)</t>
    </r>
  </si>
  <si>
    <t>Operating Statement</t>
  </si>
  <si>
    <t>Reserve Accounts</t>
  </si>
  <si>
    <t>Capital Expenditures</t>
  </si>
  <si>
    <t>=7</t>
  </si>
  <si>
    <t>2 thru 21</t>
  </si>
  <si>
    <t>22 thru 31</t>
  </si>
  <si>
    <t>32 thru 41</t>
  </si>
  <si>
    <t>B. Transitional Programs Only</t>
  </si>
  <si>
    <t>Transitional Programs</t>
  </si>
  <si>
    <t>C. Eviction Data</t>
  </si>
  <si>
    <t>Ending Balance as % of Operating</t>
  </si>
  <si>
    <r>
      <t xml:space="preserve">Less: Vacancies &amp; Concessions </t>
    </r>
    <r>
      <rPr>
        <i/>
        <sz val="10"/>
        <rFont val="Arial"/>
        <family val="2"/>
      </rPr>
      <t>(enter as positive #)</t>
    </r>
  </si>
  <si>
    <t>Beginning Balance</t>
  </si>
  <si>
    <t>Interest</t>
  </si>
  <si>
    <t>Ending Balance</t>
  </si>
  <si>
    <t xml:space="preserve"> Expenses + Debt Service</t>
  </si>
  <si>
    <t>Required Minimum Balance</t>
  </si>
  <si>
    <t>Actual Deposits</t>
  </si>
  <si>
    <r>
      <t xml:space="preserve">Withdrawals </t>
    </r>
    <r>
      <rPr>
        <i/>
        <sz val="10"/>
        <rFont val="Arial"/>
        <family val="2"/>
      </rPr>
      <t>(enter as positive #)</t>
    </r>
  </si>
  <si>
    <r>
      <t xml:space="preserve">Required Deposits </t>
    </r>
    <r>
      <rPr>
        <i/>
        <sz val="10"/>
        <rFont val="Arial"/>
        <family val="2"/>
      </rPr>
      <t>(pulled from Op. Stmt. above)</t>
    </r>
  </si>
  <si>
    <r>
      <t>Remedy of Any Shortfall in Operating Reserve Deposits:</t>
    </r>
    <r>
      <rPr>
        <i/>
        <sz val="10"/>
        <rFont val="Arial"/>
        <family val="2"/>
      </rPr>
      <t xml:space="preserve"> If actual deposits were less than the required deposits, or if the ending balance was less than the required minimum balance, please describe how you will remedy the shortfall.</t>
    </r>
  </si>
  <si>
    <r>
      <t xml:space="preserve">Remedy of Any Shortfall in Replacement Reserve Deposits: </t>
    </r>
    <r>
      <rPr>
        <i/>
        <sz val="10"/>
        <rFont val="Arial"/>
        <family val="2"/>
      </rPr>
      <t>If actual deposits were less than the required deposits, please explain how you will remedy the shortfall.</t>
    </r>
  </si>
  <si>
    <r>
      <t xml:space="preserve">Explanation of Any Unexpended Replacement Reserve Funds: </t>
    </r>
    <r>
      <rPr>
        <i/>
        <sz val="10"/>
        <rFont val="Arial"/>
        <family val="2"/>
      </rPr>
      <t>If the amount of funds withdrawn from the Replacement Reserve during the reporting period exceeds the total amount of capital expenditures above, you must provide an explanation of the discrepancy and how the unspent reserve funds will be handled.</t>
    </r>
  </si>
  <si>
    <t>F. Services Funding</t>
  </si>
  <si>
    <t>G. Narrative</t>
  </si>
  <si>
    <r>
      <t xml:space="preserve">
</t>
    </r>
    <r>
      <rPr>
        <i/>
        <strike/>
        <sz val="14"/>
        <rFont val="Arial"/>
        <family val="2"/>
      </rPr>
      <t>MOHCD created the questions below to allow project owners to supply additional information about a small number of measurements that may indicate that a project is having difficulties. By providing this information, project owners will help provide context for the conclusions that can be made about the measurements. MOHCD will use the measurements and the information below to prioritize the projects that need closer scrutiny and support. Please supply as much information as is readily available.</t>
    </r>
  </si>
  <si>
    <t>This worksheet consists of two items, which may be used to provide additional information or explanations about data entered elsewhere in the report.  Item 1 may be used to explain or comment on any peculiarities or irregularities in the reported data or in the report form itself.  Item 2 must be used to report the details of any affirmative marketing that was conducted for the project during the reporting period.</t>
  </si>
  <si>
    <t>Leave no cells blank. Enter "$0" if applicable.</t>
  </si>
  <si>
    <t>=13</t>
  </si>
  <si>
    <t>=11</t>
  </si>
  <si>
    <t>Operating Statement &amp; Reserve Activity</t>
  </si>
  <si>
    <r>
      <t xml:space="preserve">Total number of households evicted </t>
    </r>
    <r>
      <rPr>
        <i/>
        <sz val="11"/>
        <rFont val="Arial"/>
        <family val="2"/>
      </rPr>
      <t>(total also used to answer question #47 on Worksheet A)</t>
    </r>
  </si>
  <si>
    <r>
      <t xml:space="preserve">Number of households living in affordable units in the project who received Notices of Eviction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</si>
  <si>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 xml:space="preserve">Number of unlawful detainer actions filed in court by the owner against tenants living in affordable units in the project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</si>
  <si>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Number of households living in affordable units that were evicted from the project during the reporting period for the each of the following reasons:</t>
    </r>
    <r>
      <rPr>
        <sz val="12"/>
        <rFont val="Arial"/>
        <family val="2"/>
      </rPr>
      <t xml:space="preserve">
(If more than one reason applies to a household, report only the primary reason.) </t>
    </r>
    <r>
      <rPr>
        <b/>
        <i/>
        <sz val="11"/>
        <color rgb="FFFF0000"/>
        <rFont val="Arial"/>
        <family val="2"/>
      </rPr>
      <t>You MUST answer every question (i.e., enter zero if applicable).</t>
    </r>
  </si>
  <si>
    <t>=3</t>
  </si>
  <si>
    <r>
      <t xml:space="preserve">Rental Assistance Type
</t>
    </r>
    <r>
      <rPr>
        <b/>
        <sz val="8"/>
        <rFont val="Arial"/>
        <family val="2"/>
      </rPr>
      <t xml:space="preserve">(select "none" if none) </t>
    </r>
  </si>
  <si>
    <t>Go To WSF</t>
  </si>
  <si>
    <t>—</t>
  </si>
  <si>
    <t>Submission Instructions:</t>
  </si>
  <si>
    <t>these cols pull data from ws 3b for importing</t>
  </si>
  <si>
    <r>
      <t xml:space="preserve">Household Size (number) as of Most Recent Recertification </t>
    </r>
    <r>
      <rPr>
        <b/>
        <sz val="10"/>
        <rFont val="Arial"/>
        <family val="2"/>
      </rPr>
      <t>WITHIN REPORTING PERIOD</t>
    </r>
  </si>
  <si>
    <t>Ethnicity
(select from drop down menu)</t>
  </si>
  <si>
    <t>Race
(select from drop down menu)</t>
  </si>
  <si>
    <t>Disability
(select one)</t>
  </si>
  <si>
    <t>Ethnicity</t>
  </si>
  <si>
    <t>Race</t>
  </si>
  <si>
    <t>For Race/Ethnicity Summary in 3C</t>
  </si>
  <si>
    <t>Physical</t>
  </si>
  <si>
    <t>Hispanic/Latino</t>
  </si>
  <si>
    <t>American Indian/Alaskan Native</t>
  </si>
  <si>
    <t>Visual</t>
  </si>
  <si>
    <t>Not Hispanic/Latino</t>
  </si>
  <si>
    <t>Asian</t>
  </si>
  <si>
    <t>Hearing</t>
  </si>
  <si>
    <t>Not Reported</t>
  </si>
  <si>
    <t>Black/African American</t>
  </si>
  <si>
    <t>Mental/Developmental</t>
  </si>
  <si>
    <t>Native Hawaiian/Other Pacific Islander</t>
  </si>
  <si>
    <t>White</t>
  </si>
  <si>
    <t>More than one</t>
  </si>
  <si>
    <r>
      <t xml:space="preserve">American Indian/Alaskan Native </t>
    </r>
    <r>
      <rPr>
        <i/>
        <u/>
        <sz val="10"/>
        <rFont val="Arial"/>
        <family val="2"/>
      </rPr>
      <t>and</t>
    </r>
    <r>
      <rPr>
        <sz val="10"/>
        <rFont val="Arial"/>
        <family val="2"/>
      </rPr>
      <t xml:space="preserve"> Black/African American</t>
    </r>
  </si>
  <si>
    <t>None</t>
  </si>
  <si>
    <r>
      <t xml:space="preserve">American Indian/Alaskan Native </t>
    </r>
    <r>
      <rPr>
        <i/>
        <u/>
        <sz val="10"/>
        <rFont val="Arial"/>
        <family val="2"/>
      </rPr>
      <t>and</t>
    </r>
    <r>
      <rPr>
        <sz val="10"/>
        <rFont val="Arial"/>
        <family val="2"/>
      </rPr>
      <t xml:space="preserve"> White</t>
    </r>
  </si>
  <si>
    <r>
      <t xml:space="preserve">Asian </t>
    </r>
    <r>
      <rPr>
        <i/>
        <u/>
        <sz val="10"/>
        <rFont val="Arial"/>
        <family val="2"/>
      </rPr>
      <t>and</t>
    </r>
    <r>
      <rPr>
        <sz val="10"/>
        <rFont val="Arial"/>
        <family val="2"/>
      </rPr>
      <t xml:space="preserve"> White</t>
    </r>
  </si>
  <si>
    <r>
      <t xml:space="preserve">Black/African American </t>
    </r>
    <r>
      <rPr>
        <i/>
        <u/>
        <sz val="10"/>
        <rFont val="Arial"/>
        <family val="2"/>
      </rPr>
      <t>and</t>
    </r>
    <r>
      <rPr>
        <sz val="10"/>
        <rFont val="Arial"/>
        <family val="2"/>
      </rPr>
      <t xml:space="preserve"> White</t>
    </r>
  </si>
  <si>
    <t>Other/Multiracial</t>
  </si>
  <si>
    <t>=400</t>
  </si>
  <si>
    <t xml:space="preserve">Is Ethnicity and Race selected for each household? </t>
  </si>
  <si>
    <t>Last Day of Reporting Period</t>
  </si>
  <si>
    <t>Household Size</t>
  </si>
  <si>
    <t>Other Household Demographics</t>
  </si>
  <si>
    <t># Reported Households</t>
  </si>
  <si>
    <t>% of Total</t>
  </si>
  <si>
    <t># Reported</t>
  </si>
  <si>
    <t>One Person Household</t>
  </si>
  <si>
    <t>Two Person Household</t>
  </si>
  <si>
    <t>Elderly Households</t>
  </si>
  <si>
    <t>Three Person Household</t>
  </si>
  <si>
    <t>Households with Children Under 18</t>
  </si>
  <si>
    <t>Four Person Household</t>
  </si>
  <si>
    <t>Number of Children Under 18</t>
  </si>
  <si>
    <t>Five Person Household</t>
  </si>
  <si>
    <t>Households with Tenant with Physical Disability</t>
  </si>
  <si>
    <t>Six Person Household</t>
  </si>
  <si>
    <t>Households with Tenant with Visual Disability</t>
  </si>
  <si>
    <t>Seven or more Person Household</t>
  </si>
  <si>
    <t>Households with Tenant with Hearing Disability</t>
  </si>
  <si>
    <t>TOTAL Households*</t>
  </si>
  <si>
    <t>Households with Tenant with No Disability</t>
  </si>
  <si>
    <t>TOTAL Residents</t>
  </si>
  <si>
    <t>Head of Household Race/Ethnicity</t>
  </si>
  <si>
    <t>Target and Actual Population Served</t>
  </si>
  <si>
    <t># Reported Head of HH</t>
  </si>
  <si>
    <t>Target Population</t>
  </si>
  <si>
    <t>Actual Population</t>
  </si>
  <si>
    <t>Families</t>
  </si>
  <si>
    <t>Persons with HIV/AIDS</t>
  </si>
  <si>
    <t>HIV/AIDS</t>
  </si>
  <si>
    <t>Housing for Homeless</t>
  </si>
  <si>
    <t>Mentally or Physically Disabled</t>
  </si>
  <si>
    <t>American Indian/Alaskan Native and Black/African American</t>
  </si>
  <si>
    <t>American Indian/Alaskan Native and White</t>
  </si>
  <si>
    <t>Senior Housing</t>
  </si>
  <si>
    <t>Asian and White</t>
  </si>
  <si>
    <t>Black/African American and White</t>
  </si>
  <si>
    <t>Substance Abuse</t>
  </si>
  <si>
    <t>Domestic Violence Survivor</t>
  </si>
  <si>
    <t>Total Head of Households</t>
  </si>
  <si>
    <t>Veterans</t>
  </si>
  <si>
    <t>Formerly Incarcerated</t>
  </si>
  <si>
    <t>Transition-Aged Youth ("TAY")</t>
  </si>
  <si>
    <r>
      <t xml:space="preserve">What is the Unit Mix for the ENTIRE Property? </t>
    </r>
    <r>
      <rPr>
        <sz val="12"/>
        <rFont val="Arial"/>
        <family val="2"/>
      </rPr>
      <t xml:space="preserve">Please include ALL units in this tally. If only a portion of the units are required to be affordable housing, provide the number of affordable units in response to question 34, cell I49.  
</t>
    </r>
  </si>
  <si>
    <r>
      <t>Evictions -</t>
    </r>
    <r>
      <rPr>
        <sz val="14"/>
        <rFont val="Arial"/>
        <family val="2"/>
      </rPr>
      <t xml:space="preserve"> How many evictions of the affordable units occurred during the reporting year?  (This data in this field is automatically calculated from the data that is entered on worksheet C.)</t>
    </r>
  </si>
  <si>
    <r>
      <t xml:space="preserve">Vacancies - </t>
    </r>
    <r>
      <rPr>
        <sz val="14"/>
        <rFont val="Arial"/>
        <family val="2"/>
      </rPr>
      <t>How many vacancies of the affordable units occurred at the project during the reporting period? (Be sure that the number you report here is not less than the number of vacant units that are included on worksheet D1.)</t>
    </r>
  </si>
  <si>
    <r>
      <t>Vacant Unit Rent-Up Time -</t>
    </r>
    <r>
      <rPr>
        <sz val="14"/>
        <rFont val="Arial"/>
        <family val="2"/>
      </rPr>
      <t xml:space="preserve"> </t>
    </r>
    <r>
      <rPr>
        <i/>
        <sz val="14"/>
        <rFont val="Arial"/>
        <family val="2"/>
      </rPr>
      <t>(in DAYS)</t>
    </r>
    <r>
      <rPr>
        <sz val="14"/>
        <rFont val="Arial"/>
        <family val="2"/>
      </rPr>
      <t xml:space="preserve"> State the average vacant unit rent-up time of the affordable units. This is the period from the time a household moves out to when the unit is rented again. </t>
    </r>
    <r>
      <rPr>
        <sz val="14"/>
        <color indexed="10"/>
        <rFont val="Arial"/>
        <family val="2"/>
      </rPr>
      <t/>
    </r>
  </si>
  <si>
    <r>
      <t>Resident Services:</t>
    </r>
    <r>
      <rPr>
        <sz val="14"/>
        <rFont val="Arial"/>
        <family val="2"/>
      </rPr>
      <t xml:space="preserve"> AN ANSWER IS REQUIRED FOR questions 41-51. Indicate below any services that were available to the residents free of charge, on site or at another designated location within 1/4 mile of the project. You must also provide additional information about each of the marked services below on Worksheet "F. Services Funding." </t>
    </r>
    <r>
      <rPr>
        <b/>
        <i/>
        <sz val="14"/>
        <rFont val="Arial"/>
        <family val="2"/>
      </rPr>
      <t/>
    </r>
  </si>
  <si>
    <t>25 thru 40</t>
  </si>
  <si>
    <t>&gt;=15</t>
  </si>
  <si>
    <t>if C67&lt;9 then incomplete for 41-51</t>
  </si>
  <si>
    <t xml:space="preserve">if D67&gt;=1 then reqd to enter on ws6 </t>
  </si>
  <si>
    <r>
      <t xml:space="preserve">“PRAC - 202” </t>
    </r>
    <r>
      <rPr>
        <sz val="14"/>
        <rFont val="Arial"/>
        <family val="2"/>
      </rPr>
      <t>= The unit receives a subsidy through a Project Rental Assistance Contract from HUD's 202 program.</t>
    </r>
  </si>
  <si>
    <r>
      <t xml:space="preserve">“PRAC - 811” </t>
    </r>
    <r>
      <rPr>
        <sz val="14"/>
        <rFont val="Arial"/>
        <family val="2"/>
      </rPr>
      <t>= The unit receives a subsidy through a Project Rental Assistance Contract from HUD's 811 program.</t>
    </r>
  </si>
  <si>
    <t xml:space="preserve">Q. </t>
  </si>
  <si>
    <t>V.</t>
  </si>
  <si>
    <t>W.</t>
  </si>
  <si>
    <r>
      <t>The two ethnic categories are defined below: 
     •</t>
    </r>
    <r>
      <rPr>
        <b/>
        <sz val="14"/>
        <rFont val="Arial"/>
        <family val="2"/>
      </rPr>
      <t xml:space="preserve"> Hispanic or Latino.</t>
    </r>
    <r>
      <rPr>
        <sz val="14"/>
        <rFont val="Arial"/>
        <family val="2"/>
      </rPr>
      <t xml:space="preserve"> A person of Cuban, Mexican, Puerto Rican, South or Central American, or other Spanish culture or 
        origin, regardless of race. The term “Spanish origin” can be used in addition to “Hispanic” or “Latino.” 
     • </t>
    </r>
    <r>
      <rPr>
        <b/>
        <sz val="14"/>
        <rFont val="Arial"/>
        <family val="2"/>
      </rPr>
      <t>Not Hispanic or Latino.</t>
    </r>
    <r>
      <rPr>
        <sz val="14"/>
        <rFont val="Arial"/>
        <family val="2"/>
      </rPr>
      <t xml:space="preserve"> A person not of Cuban, Mexican, Puerto Rican, South or Central American, or other Spanish 
       culture or origin, regardless of race. </t>
    </r>
  </si>
  <si>
    <r>
      <t xml:space="preserve">The 10 racial categories are defined below: 
     • </t>
    </r>
    <r>
      <rPr>
        <b/>
        <sz val="14"/>
        <rFont val="Arial"/>
        <family val="2"/>
      </rPr>
      <t>American Indian or Alaska Native.</t>
    </r>
    <r>
      <rPr>
        <sz val="14"/>
        <rFont val="Arial"/>
        <family val="2"/>
      </rPr>
      <t xml:space="preserve"> A person having origins in any of the original peoples of North and South America  
       (including Central America), and who maintains tribal affiliation or community attachment. 
     • </t>
    </r>
    <r>
      <rPr>
        <b/>
        <sz val="14"/>
        <rFont val="Arial"/>
        <family val="2"/>
      </rPr>
      <t>Asian.</t>
    </r>
    <r>
      <rPr>
        <sz val="14"/>
        <rFont val="Arial"/>
        <family val="2"/>
      </rPr>
      <t xml:space="preserve"> A person having origins in any of the original peoples of the Far East, Southeast Asia, or the Indian subcontinent 
       including, for example, Cambodia, China, India, Japan, Korea, Malaysia, Pakistan, the Philippine Islands, Thailand, and 
       Vietnam. 
     • </t>
    </r>
    <r>
      <rPr>
        <b/>
        <sz val="14"/>
        <rFont val="Arial"/>
        <family val="2"/>
      </rPr>
      <t xml:space="preserve">Black or African American. </t>
    </r>
    <r>
      <rPr>
        <sz val="14"/>
        <rFont val="Arial"/>
        <family val="2"/>
      </rPr>
      <t xml:space="preserve">A person having origins in any of the black racial groups of Africa. 
     • </t>
    </r>
    <r>
      <rPr>
        <b/>
        <sz val="14"/>
        <rFont val="Arial"/>
        <family val="2"/>
      </rPr>
      <t>Native Hawaiian or Other Pacific Islander.</t>
    </r>
    <r>
      <rPr>
        <sz val="14"/>
        <rFont val="Arial"/>
        <family val="2"/>
      </rPr>
      <t xml:space="preserve"> A person having origins in any of the original peoples of Hawaii, Guam, 
       Samoa, or other Pacific Islands. 
     • </t>
    </r>
    <r>
      <rPr>
        <b/>
        <sz val="14"/>
        <rFont val="Arial"/>
        <family val="2"/>
      </rPr>
      <t>White.</t>
    </r>
    <r>
      <rPr>
        <sz val="14"/>
        <rFont val="Arial"/>
        <family val="2"/>
      </rPr>
      <t xml:space="preserve"> A person having origins in any of the original peoples of Europe, the Middle East or North Africa.
     • </t>
    </r>
    <r>
      <rPr>
        <b/>
        <sz val="14"/>
        <rFont val="Arial"/>
        <family val="2"/>
      </rPr>
      <t>American Indian or Alaska Native and Black or African American.</t>
    </r>
    <r>
      <rPr>
        <sz val="14"/>
        <rFont val="Arial"/>
        <family val="2"/>
      </rPr>
      <t xml:space="preserve"> A person having these multiple race heritages 
       as defined above.
     • </t>
    </r>
    <r>
      <rPr>
        <b/>
        <sz val="14"/>
        <rFont val="Arial"/>
        <family val="2"/>
      </rPr>
      <t>American Indian or Alaska Native and White.</t>
    </r>
    <r>
      <rPr>
        <sz val="14"/>
        <rFont val="Arial"/>
        <family val="2"/>
      </rPr>
      <t xml:space="preserve"> A person having these multiple race heritages as defined above.
     • </t>
    </r>
    <r>
      <rPr>
        <b/>
        <sz val="14"/>
        <rFont val="Arial"/>
        <family val="2"/>
      </rPr>
      <t>Asian and White.</t>
    </r>
    <r>
      <rPr>
        <sz val="14"/>
        <rFont val="Arial"/>
        <family val="2"/>
      </rPr>
      <t xml:space="preserve"> A person having these multiple race heritages as defined above.
     • </t>
    </r>
    <r>
      <rPr>
        <b/>
        <sz val="14"/>
        <rFont val="Arial"/>
        <family val="2"/>
      </rPr>
      <t>Black or African American and White.</t>
    </r>
    <r>
      <rPr>
        <sz val="14"/>
        <rFont val="Arial"/>
        <family val="2"/>
      </rPr>
      <t xml:space="preserve"> A person having these multiple race heritages as defined above.
     • </t>
    </r>
    <r>
      <rPr>
        <b/>
        <sz val="14"/>
        <rFont val="Arial"/>
        <family val="2"/>
      </rPr>
      <t>Other/Multi-Racial.</t>
    </r>
    <r>
      <rPr>
        <sz val="14"/>
        <rFont val="Arial"/>
        <family val="2"/>
      </rPr>
      <t xml:space="preserve"> For reporting individual responses for a person that is not included in any of the categories 
       listed above.</t>
    </r>
  </si>
  <si>
    <t>Demographic Information</t>
  </si>
  <si>
    <t>Summary of Reported Household Demographics</t>
  </si>
  <si>
    <t>D2. Demographic</t>
  </si>
  <si>
    <t>D3. Summary of Reported Household Demographics</t>
  </si>
  <si>
    <t>E. Operating Statement &amp; Reserve Activity</t>
  </si>
  <si>
    <t>For each service that is provided based on your answers to questions 41-51 on Worksheet A, you must supply additional info about each service provider on Worksheet F.Services.</t>
  </si>
  <si>
    <t>After the name of the project is entered on worksheet A, the Completeness Tracker will indicate whether or not Worksheet E must be completed for the subject project.  If indicated, use this worksheet to report the financial activity of the project during the reporting period, including income, operating expenses and debt service, as well as activity in the project's operating and replacement reserves.  The gray-shaded cells in this worksheet are auto-filled based on data inputs into other cells.</t>
  </si>
  <si>
    <t>Business Year End Date:</t>
  </si>
  <si>
    <t>Business Year Start Date:</t>
  </si>
  <si>
    <t>&gt;=9</t>
  </si>
  <si>
    <t>Worksheet A.</t>
  </si>
  <si>
    <t>Worksheet B.</t>
  </si>
  <si>
    <t>Worksheet C.</t>
  </si>
  <si>
    <t>Worksheet D1.</t>
  </si>
  <si>
    <t>Worksheet D2.</t>
  </si>
  <si>
    <t>Worksheet D3.</t>
  </si>
  <si>
    <t>Worksheet E.</t>
  </si>
  <si>
    <t>Worksheet F.</t>
  </si>
  <si>
    <t>Worksheet G.</t>
  </si>
  <si>
    <r>
      <t xml:space="preserve">Once all worksheets below are "COMPLETED", email the AMR-EZ, and current waitlist to: </t>
    </r>
    <r>
      <rPr>
        <b/>
        <u/>
        <sz val="14"/>
        <rFont val="Arial"/>
        <family val="2"/>
      </rPr>
      <t>moh.amr@sfgov.org</t>
    </r>
  </si>
  <si>
    <r>
      <t xml:space="preserve">When was the waiting list for affordable units last updated? (m/yyyy) </t>
    </r>
    <r>
      <rPr>
        <sz val="14"/>
        <color rgb="FFFF0000"/>
        <rFont val="Arial"/>
        <family val="2"/>
      </rPr>
      <t xml:space="preserve">Please submit the current wailist, redacted for privacy, with the AMR-EZ. Detailed submission instructions are provided in the Completeness Tracker and AMR-EZ notice. </t>
    </r>
  </si>
  <si>
    <t>Occupancy &amp; Rent Information</t>
  </si>
  <si>
    <t>D1. Occupancy &amp; Rent Information</t>
  </si>
  <si>
    <r>
      <t xml:space="preserve">Accurate and complete household and tenancy data must be submitted on the Occupancy &amp; Rent Info worksheet as evidence that the project complies with the income eligibility and rent affordability restrictions of MOHCD's funding agreements.   Enter the data described below into the chart in Worksheet D1 - Occupancy &amp; Rent Info for the tenant population that occupied the project as of the end of the reporting period.  </t>
    </r>
    <r>
      <rPr>
        <i/>
        <sz val="14"/>
        <rFont val="Arial"/>
        <family val="2"/>
      </rPr>
      <t>For vacant units and manager's units, you must supply data in columns D, E,  P, R and T. All other columns should be left blank.</t>
    </r>
  </si>
  <si>
    <r>
      <t>Overhoused or Overcrowded?</t>
    </r>
    <r>
      <rPr>
        <sz val="14"/>
        <rFont val="Arial"/>
        <family val="2"/>
      </rPr>
      <t xml:space="preserve">  The data here is automatically generated based on entries in column K and on items 26-32 on Worksheet A.</t>
    </r>
  </si>
  <si>
    <r>
      <rPr>
        <b/>
        <sz val="14"/>
        <rFont val="Arial"/>
        <family val="2"/>
      </rPr>
      <t xml:space="preserve">Minimum Occupancy for Unit Type. </t>
    </r>
    <r>
      <rPr>
        <sz val="14"/>
        <rFont val="Arial"/>
        <family val="2"/>
      </rPr>
      <t>The data here is automatically entered from items 26-32 on Worksheet A.</t>
    </r>
  </si>
  <si>
    <r>
      <rPr>
        <b/>
        <sz val="14"/>
        <rFont val="Arial"/>
        <family val="2"/>
      </rPr>
      <t xml:space="preserve">Maximum Occupancy for Unit Type. </t>
    </r>
    <r>
      <rPr>
        <sz val="14"/>
        <rFont val="Arial"/>
        <family val="2"/>
      </rPr>
      <t>The data here is automatically entered from items 26-32 on Worksheet A.</t>
    </r>
  </si>
  <si>
    <r>
      <t xml:space="preserve">Number of households who lived in the project </t>
    </r>
    <r>
      <rPr>
        <b/>
        <sz val="11"/>
        <rFont val="Arial"/>
        <family val="2"/>
      </rPr>
      <t xml:space="preserve">AT ANY TIME </t>
    </r>
    <r>
      <rPr>
        <sz val="11"/>
        <rFont val="Arial"/>
        <family val="2"/>
      </rPr>
      <t>during the reporting period. Be sure to include all new households that moved in during the reporting period.</t>
    </r>
  </si>
  <si>
    <r>
      <rPr>
        <b/>
        <sz val="14"/>
        <rFont val="Arial"/>
        <family val="2"/>
      </rPr>
      <t>Rental Assistance.</t>
    </r>
    <r>
      <rPr>
        <sz val="14"/>
        <rFont val="Arial"/>
        <family val="2"/>
      </rPr>
      <t xml:space="preserve"> From the drop-down menu, select one code only to indicate the type of assistance, if any, being provided to the tenant (low-income units only).   Select "None" if no rental assistance comes with the unit or none is provided to the tenant.</t>
    </r>
  </si>
  <si>
    <r>
      <rPr>
        <b/>
        <sz val="14"/>
        <rFont val="Arial"/>
        <family val="2"/>
      </rPr>
      <t>Disability.</t>
    </r>
    <r>
      <rPr>
        <sz val="14"/>
        <rFont val="Arial"/>
        <family val="2"/>
      </rPr>
      <t xml:space="preserve"> If the unit is occupied by a tenant with any of the listed disabilities, select the disability from the drop-down menu. Select "None" if the unit is not occupied by tenant with a listed disability.  </t>
    </r>
  </si>
  <si>
    <t xml:space="preserve">No data entry required. Output based on information reported from Worksheets D1 and D2. </t>
  </si>
  <si>
    <t>Business Year Start/End</t>
  </si>
  <si>
    <t>=2</t>
  </si>
  <si>
    <t>Min Occupancy for Unit Type (per data entered on worksheet A)</t>
  </si>
  <si>
    <t>Max Occupancy for Unit Type (per data entered on worksheet A)</t>
  </si>
  <si>
    <r>
      <t xml:space="preserve">Utility Allowance 
</t>
    </r>
    <r>
      <rPr>
        <b/>
        <sz val="8"/>
        <rFont val="Arial"/>
        <family val="2"/>
      </rPr>
      <t>(Enter $0 if all utilities. are included.)</t>
    </r>
  </si>
  <si>
    <t>max --&gt;</t>
  </si>
  <si>
    <t>POPULATION SERVED</t>
  </si>
  <si>
    <r>
      <rPr>
        <b/>
        <sz val="14"/>
        <rFont val="Arial"/>
        <family val="2"/>
      </rPr>
      <t xml:space="preserve">Target / Actual Populations: </t>
    </r>
    <r>
      <rPr>
        <sz val="14"/>
        <rFont val="Arial"/>
        <family val="2"/>
      </rPr>
      <t>As of the last day of the reporting period, what are the Actual and Target Populations (expressed as Number of Households) for the Project?</t>
    </r>
  </si>
  <si>
    <t>Under Target Population, enter the number of units at the project that, as a requirement of a specific funding source (e.g. 202, HOPWA, McKinney), are targeted to and set aside for the target populations shown in the table.  Under Actual Population, enter the number of households at the project that, as of the end of the reporting period, contained at least one person who is a member of the populations shown in the table.</t>
  </si>
  <si>
    <t>HH Count for counting - Don't Delete!!</t>
  </si>
  <si>
    <t>Baldwin House Hotel</t>
  </si>
  <si>
    <t>Clara House</t>
  </si>
  <si>
    <t>Chinese Community Church of San Francisco</t>
  </si>
  <si>
    <t>All Hallows Community</t>
  </si>
  <si>
    <t>Richmond Hills Family Center</t>
  </si>
  <si>
    <t>Tower 737 (aka Post St Towers)</t>
  </si>
  <si>
    <t>SOMA Residences</t>
  </si>
  <si>
    <t>Sutter Apartments</t>
  </si>
  <si>
    <t>Paramount</t>
  </si>
  <si>
    <t>Steamboat Point (Parcel K)</t>
  </si>
  <si>
    <t>Ridgeview Terrace Apartments</t>
  </si>
  <si>
    <t>Seneca Hotel</t>
  </si>
  <si>
    <t>Winsor Hotel</t>
  </si>
  <si>
    <t>Hunter Hotel</t>
  </si>
  <si>
    <t>Avalon At Mission Bay (Tower 2)</t>
  </si>
  <si>
    <t>Mercy Terrace</t>
  </si>
  <si>
    <t>Fillmore Center</t>
  </si>
  <si>
    <t>Banneker Homes</t>
  </si>
  <si>
    <t>Rincon Center</t>
  </si>
  <si>
    <t>Avalon At Mission Bay (Tower 1)</t>
  </si>
  <si>
    <t>Tabernacle Vista Apartments</t>
  </si>
  <si>
    <t>Nihonmachi Terrace</t>
  </si>
  <si>
    <t>Coventry Place</t>
  </si>
  <si>
    <t>South Beach Marina Apartments</t>
  </si>
  <si>
    <t>Bayside Village</t>
  </si>
  <si>
    <t>Candlestick Heights</t>
  </si>
  <si>
    <t>2175 Market</t>
  </si>
  <si>
    <r>
      <t xml:space="preserve">• Provide the data requested for the tenant population that was residing in the project </t>
    </r>
    <r>
      <rPr>
        <u/>
        <sz val="12"/>
        <rFont val="Arial"/>
        <family val="2"/>
      </rPr>
      <t>at the end of the Reporting Period</t>
    </r>
    <r>
      <rPr>
        <sz val="12"/>
        <rFont val="Arial"/>
        <family val="2"/>
      </rPr>
      <t xml:space="preserve">.  
• Identify manager's unit with the unit number, follow by "- Mgr". For example, if the manager occupies Unit 501, in column D, enter "501 - Mgr." For vacant units and 
   manager's units, provide data in columns D, E, P, R and T </t>
    </r>
    <r>
      <rPr>
        <u/>
        <sz val="12"/>
        <rFont val="Arial"/>
        <family val="2"/>
      </rPr>
      <t>only</t>
    </r>
    <r>
      <rPr>
        <sz val="12"/>
        <rFont val="Arial"/>
        <family val="2"/>
      </rPr>
      <t>. 
• For tenants who moved in during the reporting period, the data entered in columns F, G &amp; H (at initial occupancy) should be the same as the data entered in columns  
   I, J &amp; K (within reporting period), respectively.
• For tenants who have transferred units within the project, report the initial occupancy data (occupancy date, income, household size) for the first unit that the tenant  
   occupied in the project, i.e. when they first moved in to the building.
• Before using the "paste" function to enter data in columns E and P (Orange Highlighting in Column Header), please check the drop-down-menus to ensure that the 
   data you are pasting conforms with the choices of the drop-down menu.  This will help prevent you from submitting forms with invalid data. Any forms with invalid data 
   will be returned with   instructions to fix and resubmit.</t>
    </r>
  </si>
  <si>
    <r>
      <t xml:space="preserve">Is the project any of the following: Transitional Housing, Residential Treatment Program, Shelter or Transitional Group Home? (select "yes" or "no" from the drop-down menu to the left.) </t>
    </r>
    <r>
      <rPr>
        <b/>
        <i/>
        <sz val="14"/>
        <color rgb="FFFF0000"/>
        <rFont val="Arial"/>
        <family val="2"/>
      </rPr>
      <t>If you answer "yes", skip questions 26 through 40 below, and continue with question 41. Also, you must complete worksheet 
"B. Transitional Programs."</t>
    </r>
  </si>
  <si>
    <t>Do not Delete the orange highlighted cells! They are needed for drop downs in ws6</t>
  </si>
  <si>
    <t>After School Program</t>
  </si>
  <si>
    <t>Licensed Day Care Services</t>
  </si>
  <si>
    <t>Youth Programs</t>
  </si>
  <si>
    <t>Educational Classes (e.g. basic skills, computer training, ESL)</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</si>
  <si>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</si>
  <si>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</si>
  <si>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</si>
  <si>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</si>
  <si>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</si>
  <si>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 xml:space="preserve">The waiting list must include the following information for each person or household who has applied to live at the project and is still waiting to be considered </t>
  </si>
  <si>
    <t xml:space="preserve">for an available unit: name of head-of-household, contact information, date of application, number of people in the household, stated household income and </t>
  </si>
  <si>
    <t xml:space="preserve">desired unit size.  Prior to submittal, the waiting list must be redacted to exclude any private information that should not be shared publicly, for example, </t>
  </si>
  <si>
    <t xml:space="preserve">Social Security numbers, ID numbers from other forms of identification, information related to disabilities or other health conditions. Please confer with </t>
  </si>
  <si>
    <t xml:space="preserve">legal counsel and let MOHCD know if you have any questions prior to submitting a copy of the project’s waitlist.This requirement is not applicable to </t>
  </si>
  <si>
    <t xml:space="preserve">transitional housing projects, residential treatment programs, shelters, group homes or permanent supportive housing for homeless people that is leased </t>
  </si>
  <si>
    <t>through a closed referral system.</t>
  </si>
  <si>
    <r>
      <t xml:space="preserve">Use the Completeness Tracker to help you to determine 1) which worksheets to complete, based on certain data inputs on worksheet A, 2) when each required worksheet is complete and 3) whether or not you must submit documentation of insurance with the report. 
</t>
    </r>
    <r>
      <rPr>
        <b/>
        <i/>
        <sz val="14"/>
        <rFont val="Arial"/>
        <family val="2"/>
      </rPr>
      <t xml:space="preserve">NOTE: Do not submit the AMR-EZ until all items are "COMPLETED." </t>
    </r>
  </si>
  <si>
    <t>Does number of units entered on Worksheet D1 match total affordable units entered on 
Worksheet A or the total households that can be served in Worksheet B?</t>
  </si>
  <si>
    <r>
      <t>Property Asset Manager Name</t>
    </r>
    <r>
      <rPr>
        <sz val="14"/>
        <rFont val="Arial"/>
        <family val="2"/>
      </rPr>
      <t xml:space="preserve"> (Not MOHCD staff)</t>
    </r>
  </si>
  <si>
    <r>
      <t xml:space="preserve">AMR Preparer’s Name </t>
    </r>
    <r>
      <rPr>
        <sz val="14"/>
        <rFont val="Arial"/>
        <family val="2"/>
      </rPr>
      <t>(Not MOHCD staff)</t>
    </r>
  </si>
  <si>
    <t>New for 2016</t>
  </si>
  <si>
    <t>Popltn_Families_Target</t>
  </si>
  <si>
    <t>Popltn_AIDS_SuppHsg_Target</t>
  </si>
  <si>
    <t>Popltn_HomelessHsg_Target</t>
  </si>
  <si>
    <t>Popltn_MentalDisab_Target</t>
  </si>
  <si>
    <t>Popltn_SeniorHsg_Target</t>
  </si>
  <si>
    <t>Popltn_SubstanceAbuse_Target</t>
  </si>
  <si>
    <t>Popltn_DVSurvivor_Target</t>
  </si>
  <si>
    <t>Popltn_Veterans_Target</t>
  </si>
  <si>
    <t>Popltn_FormerIncarcerate_Target</t>
  </si>
  <si>
    <t>Popltn_TAY_Target</t>
  </si>
  <si>
    <t>Popltn_Families_Actual</t>
  </si>
  <si>
    <t>Popltn_AIDS_SuppHsg_Actual</t>
  </si>
  <si>
    <t>Popltn_HomelessHsg_Actual</t>
  </si>
  <si>
    <t>Popltn_MentalDisab_Actual</t>
  </si>
  <si>
    <t>Popltn_SeniorHsg_Actual</t>
  </si>
  <si>
    <t>Popltn_SubstanceAbuse_Actual</t>
  </si>
  <si>
    <t>Popltn_DVSurvivor_Actual</t>
  </si>
  <si>
    <t>Popltn_Veterans_Actual</t>
  </si>
  <si>
    <t>Popltn_FormerIncarcerate_Actual</t>
  </si>
  <si>
    <t>Popltn_TAY_Actual</t>
  </si>
  <si>
    <t>MaxCapDay1-Singles</t>
  </si>
  <si>
    <t>MaxCapDay1-Families</t>
  </si>
  <si>
    <t>MaxCapDay1-AdultsInFams</t>
  </si>
  <si>
    <t>MaxCapDay1-KidsInFams</t>
  </si>
  <si>
    <t>MaxCapacityByHH</t>
  </si>
  <si>
    <t>HHsSrvdDay1-Singles</t>
  </si>
  <si>
    <t>HHsSrvdDay1-Families</t>
  </si>
  <si>
    <t>HHsSrvdDay1-AdultsInFams</t>
  </si>
  <si>
    <t>HHsSrvdDay1-KidsInFams</t>
  </si>
  <si>
    <t>HHsEnter-Singles</t>
  </si>
  <si>
    <t>HHsEnter-Families</t>
  </si>
  <si>
    <t>HHsEnter-AdultsInFams</t>
  </si>
  <si>
    <t>HHsEnter-KidsInFams</t>
  </si>
  <si>
    <t>HHsSrvd-Total</t>
  </si>
  <si>
    <t>HHsLeft-Singles</t>
  </si>
  <si>
    <t>HHsLeft-Families</t>
  </si>
  <si>
    <t>HHsleft-AdultsInFams</t>
  </si>
  <si>
    <t>HHsLeft-KidsInFams</t>
  </si>
  <si>
    <t>HHsLastDay-Singles</t>
  </si>
  <si>
    <t>HHsLastDay-Families</t>
  </si>
  <si>
    <t>HHsLastDay-AdultsInFams</t>
  </si>
  <si>
    <t>HHsLastDay-KidsInFams</t>
  </si>
  <si>
    <t>HHsLastDay-Total</t>
  </si>
  <si>
    <t>CapacityUtilizRate</t>
  </si>
  <si>
    <t>CapUtlizRateLowReason</t>
  </si>
  <si>
    <t>CapUtilizRateLowRemedy</t>
  </si>
  <si>
    <t>LenghtStay1MonthOrLess</t>
  </si>
  <si>
    <t>LenghtStay1to2months</t>
  </si>
  <si>
    <t>LenghtStay3to6months</t>
  </si>
  <si>
    <t>LenghtStay7to12months</t>
  </si>
  <si>
    <t>LenghtStay13to24months</t>
  </si>
  <si>
    <t>LenghtStay25to36months</t>
  </si>
  <si>
    <t>LenghtStayTotHHsThatLeft</t>
  </si>
  <si>
    <t>Destination_RentalNoSubsidy</t>
  </si>
  <si>
    <t>Destination_PublicHousing</t>
  </si>
  <si>
    <t>Destination_Sect8Voucher</t>
  </si>
  <si>
    <t>Destination_RentalSubsidized</t>
  </si>
  <si>
    <t>Destination_Homeownership</t>
  </si>
  <si>
    <t>Destination_MovedWithOthersPerm</t>
  </si>
  <si>
    <t>Destination_PermHsgTotal</t>
  </si>
  <si>
    <t>Destination_Transitional</t>
  </si>
  <si>
    <t>Destination_MovedWithOthersTemp</t>
  </si>
  <si>
    <t>Destination_TransitionalTotal</t>
  </si>
  <si>
    <t>Destination_PsychHospital</t>
  </si>
  <si>
    <t>Destination_TreatmentPgm</t>
  </si>
  <si>
    <t>Destination_JailPrison</t>
  </si>
  <si>
    <t>Destination_Medical</t>
  </si>
  <si>
    <t>Destination_InstitutionalTotal</t>
  </si>
  <si>
    <t>Destination_EmergencyShelter</t>
  </si>
  <si>
    <t>Destination_NotMeantForHabitation</t>
  </si>
  <si>
    <t>Destination_Unknown</t>
  </si>
  <si>
    <t>Destination_Other</t>
  </si>
  <si>
    <t>Destination_OtherTotal</t>
  </si>
  <si>
    <t>Destination_TotalHHsThatLeft</t>
  </si>
  <si>
    <t>TransitionalShelterGroupHome</t>
  </si>
  <si>
    <t>DebtSvc</t>
  </si>
  <si>
    <t>RSRV-EZ_OpInterest</t>
  </si>
  <si>
    <t>RSRV-EZ_ReplInterest</t>
  </si>
  <si>
    <r>
      <t xml:space="preserve">Property </t>
    </r>
    <r>
      <rPr>
        <b/>
        <sz val="14"/>
        <rFont val="Arial"/>
        <family val="2"/>
      </rPr>
      <t>Full Street Address</t>
    </r>
    <r>
      <rPr>
        <sz val="14"/>
        <rFont val="Arial"/>
        <family val="2"/>
      </rPr>
      <t xml:space="preserve"> </t>
    </r>
  </si>
  <si>
    <r>
      <rPr>
        <b/>
        <sz val="14"/>
        <rFont val="Arial"/>
        <family val="2"/>
      </rPr>
      <t>Household Rent Burden.</t>
    </r>
    <r>
      <rPr>
        <sz val="14"/>
        <rFont val="Arial"/>
        <family val="2"/>
      </rPr>
      <t xml:space="preserve"> THIS IS A SELF-CALCULATING CELL - ENTER NO DATA HERE. If the rent burden is 100% or greater, it is likely that the amount of tenant paid rent and/or the amount of HH income is incorrect, please review the data for accuracy. Typically, rent burdens should be 60% or less. If a unit has a rent subsidy, the typical requirement is for tenants to pay 30% of income toward rent.</t>
    </r>
  </si>
  <si>
    <t>X.</t>
  </si>
  <si>
    <r>
      <rPr>
        <sz val="14"/>
        <rFont val="Arial"/>
        <family val="2"/>
      </rPr>
      <t xml:space="preserve">Gender, Sex at Birth, and Sexual Orientation/Sexual Identity: on June 30, 2017, MOHCD published and distributed a Notice regarding new requirements to collect this demographic data. Click this cell to review the </t>
    </r>
    <r>
      <rPr>
        <u/>
        <sz val="14"/>
        <color rgb="FF0070C0"/>
        <rFont val="Arial"/>
        <family val="2"/>
      </rPr>
      <t>Notice</t>
    </r>
    <r>
      <rPr>
        <sz val="14"/>
        <rFont val="Arial"/>
        <family val="2"/>
      </rPr>
      <t xml:space="preserve"> if you have any questions about this. </t>
    </r>
  </si>
  <si>
    <r>
      <rPr>
        <b/>
        <sz val="14"/>
        <rFont val="Arial"/>
        <family val="2"/>
      </rPr>
      <t>Gender.</t>
    </r>
    <r>
      <rPr>
        <sz val="14"/>
        <rFont val="Arial"/>
        <family val="2"/>
      </rPr>
      <t xml:space="preserve">  Provide info for the Head of Household. The 8 possible answers for Gender are:
     • Female
     • Male
     • Genderqueer/Gender Non-binary
     • Trans Female
     • Trans Male
     • Not listed 
     • Declined/Not Stated 
     • Question Not Asked</t>
    </r>
  </si>
  <si>
    <r>
      <rPr>
        <b/>
        <sz val="14"/>
        <rFont val="Arial"/>
        <family val="2"/>
      </rPr>
      <t>Sex At Birth.</t>
    </r>
    <r>
      <rPr>
        <sz val="14"/>
        <rFont val="Arial"/>
        <family val="2"/>
      </rPr>
      <t xml:space="preserve">  Provide info for the Head of Household. The 5 possible answers for Sex at Birth are:
     • Female
     • Male
     • Decline to Answer
     • Not Stated
     • Question Not Asked</t>
    </r>
  </si>
  <si>
    <r>
      <rPr>
        <b/>
        <sz val="14"/>
        <rFont val="Arial"/>
        <family val="2"/>
      </rPr>
      <t>Sexual Orientation / Sexual Identity.</t>
    </r>
    <r>
      <rPr>
        <sz val="14"/>
        <rFont val="Arial"/>
        <family val="2"/>
      </rPr>
      <t xml:space="preserve">  Provide info for the Head of Household. The 7 possible answers for Sexual Orientation / Sexual Identity are:
     • Bisexual
     • Gay /Lesbian/Same-Gender Loving
     • Questioning /Unsure
     • Straight/Heterosexual 
     • Not listed
     • Decline to Answer
     • Not Stated
</t>
    </r>
  </si>
  <si>
    <r>
      <rPr>
        <b/>
        <sz val="14"/>
        <rFont val="Arial"/>
        <family val="2"/>
      </rPr>
      <t>Elderly Household.</t>
    </r>
    <r>
      <rPr>
        <sz val="14"/>
        <rFont val="Arial"/>
        <family val="2"/>
      </rPr>
      <t xml:space="preserve">  For each residential unit, enter "Yes" if the head of household is a person that is at least 62 years of age. Enter "No" if the head of the household is younger than 62.</t>
    </r>
  </si>
  <si>
    <t>HH Rent Burden 
(tenant paid rent plus utility allowance x 12 / hh income): typically between 30-50%; should never exceed 100%.</t>
  </si>
  <si>
    <t>X</t>
  </si>
  <si>
    <t>Completeness - Gender, Sex at Birth &amp; Sexual Orientation/Identity</t>
  </si>
  <si>
    <t>Completeness - Race &amp; Ethnicity</t>
  </si>
  <si>
    <t>Gender</t>
  </si>
  <si>
    <t>Sex at Birth</t>
  </si>
  <si>
    <t>Sexual Orientation</t>
  </si>
  <si>
    <t>Female</t>
  </si>
  <si>
    <t>Bisexual</t>
  </si>
  <si>
    <t>Male</t>
  </si>
  <si>
    <t>Gay /Lesbian/Same-Gender Loving</t>
  </si>
  <si>
    <t>Genderqueer/Gender Non-binary</t>
  </si>
  <si>
    <t>Decline to Answer</t>
  </si>
  <si>
    <t>Questioning /Unsure</t>
  </si>
  <si>
    <t>Trans Female</t>
  </si>
  <si>
    <t>Not Stated</t>
  </si>
  <si>
    <t xml:space="preserve">Straight/Heterosexual </t>
  </si>
  <si>
    <t>Trans Male</t>
  </si>
  <si>
    <t>Question Not Asked</t>
  </si>
  <si>
    <t>Not listed</t>
  </si>
  <si>
    <t xml:space="preserve">Not listed </t>
  </si>
  <si>
    <t xml:space="preserve">Declined/Not Stated </t>
  </si>
  <si>
    <t>Sex At Birth</t>
  </si>
  <si>
    <t>Sexual Orientation / Sexual Identity</t>
  </si>
  <si>
    <t xml:space="preserve">Reporting Year 2017 - </t>
  </si>
  <si>
    <t xml:space="preserve">Is Gender, Sex at Birth, and Sexual Orientation/Identity selected for each household? </t>
  </si>
  <si>
    <t>FullAddr</t>
  </si>
  <si>
    <t>No</t>
  </si>
  <si>
    <t>125 Mason Street</t>
  </si>
  <si>
    <t>125 Mason St</t>
  </si>
  <si>
    <t>2175 Market St</t>
  </si>
  <si>
    <t>1711 Oakdale Ave</t>
  </si>
  <si>
    <t>212 Ashbury St</t>
  </si>
  <si>
    <t>Yes</t>
  </si>
  <si>
    <t>255 King St</t>
  </si>
  <si>
    <t>200-298 Berry St</t>
  </si>
  <si>
    <t>72-76 6th St</t>
  </si>
  <si>
    <t>745-785 Fulton St</t>
  </si>
  <si>
    <t>3 Bayside Village Pl</t>
  </si>
  <si>
    <t>833 Jamestown Ave</t>
  </si>
  <si>
    <t>321 Clementina St</t>
  </si>
  <si>
    <t>1044 Stockton St</t>
  </si>
  <si>
    <t>843 Clay St</t>
  </si>
  <si>
    <t>1535 Jackson St</t>
  </si>
  <si>
    <t>840 Post St</t>
  </si>
  <si>
    <t>111 Page St</t>
  </si>
  <si>
    <t>1550 Sutter St</t>
  </si>
  <si>
    <t>173-204 Addison St</t>
  </si>
  <si>
    <t>600 The Embarcadero Yes</t>
  </si>
  <si>
    <t>1475 Fillmore St</t>
  </si>
  <si>
    <t>639 Geary St</t>
  </si>
  <si>
    <t>0 Confidential Yes</t>
  </si>
  <si>
    <t>909 Geary St</t>
  </si>
  <si>
    <t>890 Hayes St</t>
  </si>
  <si>
    <t>302-308 Eddy St</t>
  </si>
  <si>
    <t>100 6th St</t>
  </si>
  <si>
    <t>141 Leland Ave</t>
  </si>
  <si>
    <t>401 Duboce Ave</t>
  </si>
  <si>
    <t>737 Folsom St</t>
  </si>
  <si>
    <t>333 Baker St</t>
  </si>
  <si>
    <t>520 South Van Ness  Ave</t>
  </si>
  <si>
    <t>1615 Sutter St</t>
  </si>
  <si>
    <t>680 Mission St</t>
  </si>
  <si>
    <t>152-154 Coleridge St</t>
  </si>
  <si>
    <t>1761 Turk St</t>
  </si>
  <si>
    <t>50 Reardon Rd</t>
  </si>
  <si>
    <t>6324 Geary Blvd</t>
  </si>
  <si>
    <t>140 Cashmere St</t>
  </si>
  <si>
    <t>88 Howard St</t>
  </si>
  <si>
    <t>32-40 6th St</t>
  </si>
  <si>
    <t>1045 Mission St</t>
  </si>
  <si>
    <t>2 Townsend St</t>
  </si>
  <si>
    <t>49-55 Townsend St</t>
  </si>
  <si>
    <t>1480 Sutter St</t>
  </si>
  <si>
    <t>2139 O'Farrell St</t>
  </si>
  <si>
    <t>737 Post St</t>
  </si>
  <si>
    <t>815 Buena Vista Ave</t>
  </si>
  <si>
    <t>1280 Laguna St</t>
  </si>
  <si>
    <t>20 6th St</t>
  </si>
  <si>
    <r>
      <t xml:space="preserve">Sex at Birth (select from drop down menu) 
</t>
    </r>
    <r>
      <rPr>
        <b/>
        <sz val="10"/>
        <rFont val="Arial"/>
        <family val="2"/>
      </rPr>
      <t>for Occupancies AFTER 6/30/2017</t>
    </r>
  </si>
  <si>
    <r>
      <t xml:space="preserve">Sexual Orientation / Sexual Identity 
(select from drop down menu)
</t>
    </r>
    <r>
      <rPr>
        <b/>
        <sz val="10"/>
        <rFont val="Arial"/>
        <family val="2"/>
      </rPr>
      <t>for Occupancies AFTER 6/30/2017</t>
    </r>
  </si>
  <si>
    <r>
      <t xml:space="preserve">Gender 
(select from drop down menu)
</t>
    </r>
    <r>
      <rPr>
        <b/>
        <sz val="10"/>
        <rFont val="Arial"/>
        <family val="2"/>
      </rPr>
      <t>for Occupancies AFTER 6/30/2017</t>
    </r>
  </si>
  <si>
    <t xml:space="preserve">Use this worksheet to report the activity only of a transitional housing program, including program capacity, number of people served, length of stay and destination upon exit. Please follow the instructions provided on the worksheet. </t>
  </si>
  <si>
    <t xml:space="preserve">MOHCD is required to collect this data by San Francisco Adminstrative Code Sections 20.500-20.508. Please follow the instructions provided on the worksheet. </t>
  </si>
  <si>
    <t>Answer these questions to identify the reporting period, provide contact info for the staff that currently work for the project, and some basic information about project operations. Please follow the instructions provided on the worksheet.</t>
  </si>
  <si>
    <r>
      <t xml:space="preserve">• Provide the data requested for the tenant population that was residing in the project </t>
    </r>
    <r>
      <rPr>
        <u/>
        <sz val="10"/>
        <rFont val="Arial"/>
        <family val="2"/>
      </rPr>
      <t>at the end of the Reporting Period</t>
    </r>
    <r>
      <rPr>
        <sz val="10"/>
        <rFont val="Arial"/>
        <family val="2"/>
      </rPr>
      <t>.  
• Select one Ethnicity category for the head of household. If unknown, manager's or vacant unit, select "Not Reported".
• Select one Race category for the head of household. If unknown, manager's or vacant unit, select "Not Reported".
• For legacy race and ethnicity data that reports race and ethnicity as a single field, an additional category of “Not Reported” should be used to categorize a head of household’s race if it is listed as 
  Latino/Hispanic. In these cases, the person's ethnicity would be listed as Latino/Hispanic and his/her race would be listed as "Not Reported".
• Select one Gender, one Sex and one Sexual Orientation/Identity category for the head of household. If unknown, manager's or vacant unit, select "Question Not Asked". See the Instructions 
   worksheet for a link to additional info about the City ordinance that requires collection of this data beginning in 2017.</t>
    </r>
  </si>
  <si>
    <t>41 thru 51</t>
  </si>
  <si>
    <t>Marathon Hotel</t>
  </si>
  <si>
    <t>710 Ellis ST</t>
  </si>
  <si>
    <t>Households with Tenant with More than One Disability</t>
  </si>
  <si>
    <t>Households with Tenant with Other Disability</t>
  </si>
  <si>
    <t>Households with Tenant with Mental/Devt Disability</t>
  </si>
  <si>
    <t>Updated 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</si>
</sst>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yyyy"/>
  </numFmts>
  <fonts count="94">
    <font>
      <sz val="10"/>
      <name val="Arial"/>
    </font>
    <font>
      <sz val="10"/>
      <name val="Arial"/>
      <family val="2"/>
    </font>
    <font>
      <sz val="10"/>
      <name val="Arial"/>
      <family val="2"/>
    </font>
    <font>
      <b/>
      <sz val="10"/>
      <name val="Arial"/>
      <family val="2"/>
    </font>
    <font>
      <i/>
      <sz val="10"/>
      <name val="Arial"/>
      <family val="2"/>
    </font>
    <font>
      <b/>
      <sz val="16"/>
      <name val="Arial"/>
      <family val="2"/>
    </font>
    <font>
      <b/>
      <sz val="12"/>
      <name val="Arial"/>
      <family val="2"/>
    </font>
    <font>
      <b/>
      <sz val="11"/>
      <name val="Arial"/>
      <family val="2"/>
    </font>
    <font>
      <sz val="11"/>
      <name val="Arial"/>
      <family val="2"/>
    </font>
    <font>
      <u/>
      <sz val="10"/>
      <color indexed="12"/>
      <name val="Arial"/>
      <family val="2"/>
    </font>
    <font>
      <sz val="12"/>
      <name val="Arial"/>
      <family val="2"/>
    </font>
    <font>
      <sz val="10"/>
      <name val="Arial Unicode MS"/>
      <family val="2"/>
    </font>
    <font>
      <b/>
      <sz val="20"/>
      <name val="Arial"/>
      <family val="2"/>
    </font>
    <font>
      <b/>
      <i/>
      <sz val="12"/>
      <name val="Arial"/>
      <family val="2"/>
    </font>
    <font>
      <sz val="14"/>
      <name val="Arial"/>
      <family val="2"/>
    </font>
    <font>
      <sz val="14"/>
      <name val="Arial"/>
      <family val="2"/>
    </font>
    <font>
      <strike/>
      <sz val="14"/>
      <color indexed="10"/>
      <name val="Arial"/>
      <family val="2"/>
    </font>
    <font>
      <b/>
      <sz val="14"/>
      <name val="Arial"/>
      <family val="2"/>
    </font>
    <font>
      <sz val="14"/>
      <name val="CG Omega (W1)"/>
    </font>
    <font>
      <b/>
      <i/>
      <sz val="14"/>
      <name val="Arial"/>
      <family val="2"/>
    </font>
    <font>
      <i/>
      <sz val="14"/>
      <name val="Arial"/>
      <family val="2"/>
    </font>
    <font>
      <b/>
      <i/>
      <sz val="11"/>
      <name val="Arial"/>
      <family val="2"/>
    </font>
    <font>
      <b/>
      <sz val="14"/>
      <color indexed="9"/>
      <name val="Arial"/>
      <family val="2"/>
    </font>
    <font>
      <b/>
      <sz val="16"/>
      <color indexed="63"/>
      <name val="Arial"/>
      <family val="2"/>
    </font>
    <font>
      <sz val="8"/>
      <name val="Arial"/>
      <family val="2"/>
    </font>
    <font>
      <b/>
      <sz val="9"/>
      <name val="Arial"/>
      <family val="2"/>
    </font>
    <font>
      <b/>
      <sz val="8"/>
      <name val="Arial"/>
      <family val="2"/>
    </font>
    <font>
      <sz val="9"/>
      <name val="Arial"/>
      <family val="2"/>
    </font>
    <font>
      <b/>
      <sz val="16"/>
      <color indexed="12"/>
      <name val="Arial"/>
      <family val="2"/>
    </font>
    <font>
      <sz val="10"/>
      <color indexed="9"/>
      <name val="Arial"/>
      <family val="2"/>
    </font>
    <font>
      <sz val="18"/>
      <color indexed="12"/>
      <name val="Arial"/>
      <family val="2"/>
    </font>
    <font>
      <sz val="10"/>
      <color indexed="10"/>
      <name val="Arial"/>
      <family val="2"/>
    </font>
    <font>
      <strike/>
      <sz val="16"/>
      <color indexed="12"/>
      <name val="Arial"/>
      <family val="2"/>
    </font>
    <font>
      <strike/>
      <sz val="10"/>
      <color indexed="12"/>
      <name val="Arial"/>
      <family val="2"/>
    </font>
    <font>
      <strike/>
      <sz val="10"/>
      <color indexed="48"/>
      <name val="Arial Unicode MS"/>
      <family val="2"/>
    </font>
    <font>
      <strike/>
      <sz val="10"/>
      <color indexed="48"/>
      <name val="Arial"/>
      <family val="2"/>
    </font>
    <font>
      <sz val="10"/>
      <name val="Arial"/>
      <family val="2"/>
    </font>
    <font>
      <b/>
      <sz val="8"/>
      <color indexed="9"/>
      <name val="Arial"/>
      <family val="2"/>
    </font>
    <font>
      <b/>
      <sz val="8"/>
      <color indexed="8"/>
      <name val="Arial"/>
      <family val="2"/>
    </font>
    <font>
      <sz val="9"/>
      <color indexed="10"/>
      <name val="Arial"/>
      <family val="2"/>
    </font>
    <font>
      <sz val="6"/>
      <color indexed="10"/>
      <name val="Arial"/>
      <family val="2"/>
    </font>
    <font>
      <b/>
      <i/>
      <sz val="14"/>
      <color indexed="10"/>
      <name val="Arial Unicode MS"/>
      <family val="2"/>
    </font>
    <font>
      <sz val="14"/>
      <name val="Arial"/>
      <family val="2"/>
    </font>
    <font>
      <b/>
      <sz val="14"/>
      <name val="Arial"/>
      <family val="2"/>
    </font>
    <font>
      <sz val="14"/>
      <color indexed="10"/>
      <name val="Arial"/>
      <family val="2"/>
    </font>
    <font>
      <i/>
      <sz val="12"/>
      <name val="Arial"/>
      <family val="2"/>
    </font>
    <font>
      <sz val="11"/>
      <color indexed="10"/>
      <name val="Arial"/>
      <family val="2"/>
    </font>
    <font>
      <sz val="11"/>
      <color indexed="9"/>
      <name val="Arial"/>
      <family val="2"/>
    </font>
    <font>
      <b/>
      <sz val="22"/>
      <name val="Arial"/>
      <family val="2"/>
    </font>
    <font>
      <b/>
      <i/>
      <sz val="14"/>
      <color indexed="10"/>
      <name val="Arial"/>
      <family val="2"/>
    </font>
    <font>
      <u/>
      <sz val="10"/>
      <name val="Arial"/>
      <family val="2"/>
    </font>
    <font>
      <b/>
      <sz val="12"/>
      <color rgb="FFFF0000"/>
      <name val="Arial"/>
      <family val="2"/>
    </font>
    <font>
      <sz val="8"/>
      <color rgb="FFFF0000"/>
      <name val="Arial"/>
      <family val="2"/>
    </font>
    <font>
      <sz val="9"/>
      <color indexed="81"/>
      <name val="Tahoma"/>
      <family val="2"/>
    </font>
    <font>
      <b/>
      <sz val="9"/>
      <color indexed="81"/>
      <name val="Tahoma"/>
      <family val="2"/>
    </font>
    <font>
      <b/>
      <sz val="14"/>
      <color theme="7" tint="-0.249977111117893"/>
      <name val="Arial Unicode MS"/>
      <family val="2"/>
    </font>
    <font>
      <b/>
      <sz val="9"/>
      <color indexed="12"/>
      <name val="Arial"/>
      <family val="2"/>
    </font>
    <font>
      <i/>
      <sz val="11"/>
      <name val="Arial"/>
      <family val="2"/>
    </font>
    <font>
      <b/>
      <i/>
      <sz val="10"/>
      <name val="Arial Unicode MS"/>
      <family val="2"/>
    </font>
    <font>
      <b/>
      <sz val="10"/>
      <color rgb="FFFF0000"/>
      <name val="Arial"/>
      <family val="2"/>
    </font>
    <font>
      <i/>
      <sz val="9"/>
      <name val="Arial"/>
      <family val="2"/>
    </font>
    <font>
      <b/>
      <i/>
      <sz val="10"/>
      <color rgb="FFFF0000"/>
      <name val="Arial"/>
      <family val="2"/>
    </font>
    <font>
      <i/>
      <sz val="14"/>
      <color indexed="10"/>
      <name val="Arial"/>
      <family val="2"/>
    </font>
    <font>
      <i/>
      <sz val="14"/>
      <color theme="7" tint="-0.249977111117893"/>
      <name val="Arial Unicode MS"/>
      <family val="2"/>
    </font>
    <font>
      <b/>
      <i/>
      <sz val="14"/>
      <color rgb="FFFF0000"/>
      <name val="Arial Unicode MS"/>
      <family val="2"/>
    </font>
    <font>
      <sz val="10"/>
      <name val="Arial"/>
      <family val="2"/>
    </font>
    <font>
      <b/>
      <i/>
      <sz val="12"/>
      <color rgb="FFFF0000"/>
      <name val="Arial"/>
      <family val="2"/>
    </font>
    <font>
      <b/>
      <u/>
      <sz val="12"/>
      <color indexed="10"/>
      <name val="Arial"/>
      <family val="2"/>
    </font>
    <font>
      <b/>
      <sz val="12"/>
      <color indexed="8"/>
      <name val="Arial"/>
      <family val="2"/>
    </font>
    <font>
      <b/>
      <sz val="12"/>
      <color indexed="10"/>
      <name val="Arial"/>
      <family val="2"/>
    </font>
    <font>
      <b/>
      <sz val="8"/>
      <color indexed="81"/>
      <name val="Tahoma"/>
      <family val="2"/>
    </font>
    <font>
      <sz val="8"/>
      <color indexed="81"/>
      <name val="Tahoma"/>
      <family val="2"/>
    </font>
    <font>
      <i/>
      <strike/>
      <sz val="14"/>
      <name val="Arial"/>
      <family val="2"/>
    </font>
    <font>
      <i/>
      <sz val="8"/>
      <name val="Arial"/>
      <family val="2"/>
    </font>
    <font>
      <b/>
      <i/>
      <sz val="11"/>
      <color rgb="FFFF0000"/>
      <name val="Arial"/>
      <family val="2"/>
    </font>
    <font>
      <i/>
      <sz val="12"/>
      <color rgb="FFFF0000"/>
      <name val="Arial"/>
      <family val="2"/>
    </font>
    <font>
      <sz val="10"/>
      <name val="Calibri"/>
      <family val="2"/>
    </font>
    <font>
      <u/>
      <sz val="12"/>
      <name val="Arial"/>
      <family val="2"/>
    </font>
    <font>
      <sz val="12"/>
      <color rgb="FFFF0000"/>
      <name val="Arial"/>
      <family val="2"/>
    </font>
    <font>
      <sz val="11"/>
      <name val="Calibri"/>
      <family val="2"/>
    </font>
    <font>
      <i/>
      <u/>
      <sz val="10"/>
      <name val="Arial"/>
      <family val="2"/>
    </font>
    <font>
      <b/>
      <i/>
      <sz val="10"/>
      <name val="Arial"/>
      <family val="2"/>
    </font>
    <font>
      <b/>
      <i/>
      <sz val="14"/>
      <color rgb="FFFF0000"/>
      <name val="Arial"/>
      <family val="2"/>
    </font>
    <font>
      <i/>
      <sz val="10"/>
      <color rgb="FFFF0000"/>
      <name val="Arial"/>
      <family val="2"/>
    </font>
    <font>
      <sz val="14"/>
      <color rgb="FFFF0000"/>
      <name val="Arial"/>
      <family val="2"/>
    </font>
    <font>
      <b/>
      <u/>
      <sz val="14"/>
      <name val="Arial"/>
      <family val="2"/>
    </font>
    <font>
      <sz val="11"/>
      <color rgb="FF000000"/>
      <name val="Calibri"/>
      <family val="2"/>
    </font>
    <font>
      <b/>
      <i/>
      <sz val="14"/>
      <color indexed="9"/>
      <name val="Arial"/>
      <family val="2"/>
    </font>
    <font>
      <i/>
      <sz val="14"/>
      <color indexed="9"/>
      <name val="Arial"/>
      <family val="2"/>
    </font>
    <font>
      <u/>
      <sz val="10"/>
      <color theme="11"/>
      <name val="Arial"/>
      <family val="2"/>
    </font>
    <font>
      <u/>
      <sz val="14"/>
      <color indexed="12"/>
      <name val="Arial"/>
      <family val="2"/>
    </font>
    <font>
      <u/>
      <sz val="14"/>
      <color rgb="FF0070C0"/>
      <name val="Arial"/>
      <family val="2"/>
    </font>
    <font>
      <b/>
      <sz val="11"/>
      <color rgb="FF000000"/>
      <name val="Calibri"/>
      <family val="2"/>
    </font>
    <font>
      <sz val="11"/>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6FDA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DF769"/>
        <bgColor indexed="64"/>
      </patternFill>
    </fill>
    <fill>
      <patternFill patternType="solid">
        <fgColor rgb="FF0099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89DFC8"/>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indexed="52"/>
        <bgColor indexed="64"/>
      </patternFill>
    </fill>
    <fill>
      <patternFill patternType="solid">
        <fgColor indexed="43"/>
        <bgColor indexed="64"/>
      </patternFill>
    </fill>
    <fill>
      <patternFill patternType="solid">
        <fgColor rgb="FFFFB9FF"/>
        <bgColor indexed="64"/>
      </patternFill>
    </fill>
    <fill>
      <patternFill patternType="solid">
        <fgColor rgb="FFFF9999"/>
        <bgColor indexed="64"/>
      </patternFill>
    </fill>
    <fill>
      <patternFill patternType="solid">
        <fgColor rgb="FFFF000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rgb="FF00FF00"/>
        <bgColor indexed="64"/>
      </patternFill>
    </fill>
    <fill>
      <patternFill patternType="solid">
        <fgColor indexed="63"/>
        <bgColor indexed="64"/>
      </patternFill>
    </fill>
    <fill>
      <patternFill patternType="solid">
        <fgColor theme="3" tint="0.79998168889431442"/>
        <bgColor indexed="64"/>
      </patternFill>
    </fill>
    <fill>
      <patternFill patternType="solid">
        <fgColor rgb="FFC0C0C0"/>
        <bgColor rgb="FFC0C0C0"/>
      </patternFill>
    </fill>
  </fills>
  <borders count="103">
    <border>
      <left/>
      <right/>
      <top/>
      <bottom/>
      <diagonal/>
    </border>
    <border>
      <left/>
      <right style="thin">
        <color auto="1"/>
      </right>
      <top style="thin">
        <color auto="1"/>
      </top>
      <bottom style="thin">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top/>
      <bottom style="thin">
        <color auto="1"/>
      </bottom>
      <diagonal/>
    </border>
    <border>
      <left/>
      <right/>
      <top/>
      <bottom style="dashed">
        <color auto="1"/>
      </bottom>
      <diagonal/>
    </border>
    <border>
      <left/>
      <right/>
      <top style="dotted">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dashed">
        <color auto="1"/>
      </left>
      <right/>
      <top style="dashed">
        <color auto="1"/>
      </top>
      <bottom style="dashed">
        <color auto="1"/>
      </bottom>
      <diagonal/>
    </border>
    <border>
      <left/>
      <right style="hair">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right/>
      <top style="dashed">
        <color auto="1"/>
      </top>
      <bottom style="dotted">
        <color auto="1"/>
      </bottom>
      <diagonal/>
    </border>
    <border>
      <left style="dashed">
        <color auto="1"/>
      </left>
      <right/>
      <top style="dash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style="dashed">
        <color auto="1"/>
      </left>
      <right style="thin">
        <color auto="1"/>
      </right>
      <top/>
      <bottom style="dashed">
        <color auto="1"/>
      </bottom>
      <diagonal/>
    </border>
    <border>
      <left/>
      <right style="dashed">
        <color auto="1"/>
      </right>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dashed">
        <color auto="1"/>
      </right>
      <top style="dashed">
        <color auto="1"/>
      </top>
      <bottom/>
      <diagonal/>
    </border>
    <border>
      <left style="thin">
        <color auto="1"/>
      </left>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right/>
      <top style="hair">
        <color auto="1"/>
      </top>
      <bottom/>
      <diagonal/>
    </border>
    <border>
      <left style="thin">
        <color auto="1"/>
      </left>
      <right style="thin">
        <color auto="1"/>
      </right>
      <top style="hair">
        <color auto="1"/>
      </top>
      <bottom/>
      <diagonal/>
    </border>
    <border>
      <left style="medium">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style="dashed">
        <color auto="1"/>
      </left>
      <right style="dashed">
        <color auto="1"/>
      </right>
      <top/>
      <bottom/>
      <diagonal/>
    </border>
    <border>
      <left/>
      <right style="dashed">
        <color auto="1"/>
      </right>
      <top/>
      <bottom/>
      <diagonal/>
    </border>
    <border>
      <left style="thin">
        <color rgb="FFD0D7E5"/>
      </left>
      <right style="thin">
        <color rgb="FFD0D7E5"/>
      </right>
      <top style="thin">
        <color rgb="FFD0D7E5"/>
      </top>
      <bottom style="thin">
        <color rgb="FFD0D7E5"/>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double">
        <color auto="1"/>
      </left>
      <right/>
      <top/>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style="thin">
        <color indexed="64"/>
      </left>
      <right/>
      <top style="hair">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9" fontId="65" fillId="0" borderId="0" applyFont="0" applyFill="0" applyBorder="0" applyAlignment="0" applyProtection="0"/>
    <xf numFmtId="0" fontId="1"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cellStyleXfs>
  <cellXfs count="1111">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xf numFmtId="0" fontId="0" fillId="0" borderId="0" xfId="0" applyBorder="1"/>
    <xf numFmtId="0" fontId="0" fillId="0" borderId="0" xfId="0" applyFill="1" applyAlignment="1"/>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xf>
    <xf numFmtId="0" fontId="0" fillId="0" borderId="0" xfId="0" applyBorder="1" applyAlignment="1">
      <alignment vertical="center"/>
    </xf>
    <xf numFmtId="0" fontId="15" fillId="0" borderId="0" xfId="0" applyFont="1"/>
    <xf numFmtId="0" fontId="0" fillId="0" borderId="0" xfId="0" applyBorder="1" applyAlignment="1"/>
    <xf numFmtId="0" fontId="0" fillId="0" borderId="0" xfId="0" applyBorder="1" applyAlignment="1">
      <alignment horizontal="left"/>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15" fillId="0" borderId="0" xfId="0" applyFont="1" applyFill="1" applyBorder="1" applyAlignment="1">
      <alignment horizontal="left" vertical="center"/>
    </xf>
    <xf numFmtId="0" fontId="15" fillId="0" borderId="0" xfId="0" applyFont="1" applyBorder="1"/>
    <xf numFmtId="0" fontId="22" fillId="0" borderId="0" xfId="0" applyFont="1" applyFill="1" applyBorder="1" applyAlignment="1">
      <alignment horizontal="center"/>
    </xf>
    <xf numFmtId="0" fontId="17" fillId="0" borderId="0" xfId="0" applyFont="1" applyAlignment="1">
      <alignment horizontal="left" vertical="center" indent="1"/>
    </xf>
    <xf numFmtId="0" fontId="0" fillId="4" borderId="4" xfId="0" applyFill="1" applyBorder="1"/>
    <xf numFmtId="0" fontId="0" fillId="0" borderId="7" xfId="0" applyBorder="1"/>
    <xf numFmtId="0" fontId="0" fillId="2" borderId="4" xfId="0" applyFill="1" applyBorder="1" applyAlignment="1">
      <alignment horizontal="center" vertical="center"/>
    </xf>
    <xf numFmtId="0" fontId="14" fillId="0" borderId="0" xfId="0" applyFont="1"/>
    <xf numFmtId="0" fontId="15" fillId="0" borderId="2" xfId="0" applyFont="1" applyBorder="1" applyAlignment="1">
      <alignment vertical="center" wrapText="1"/>
    </xf>
    <xf numFmtId="0" fontId="2" fillId="0" borderId="0" xfId="0" applyFont="1" applyAlignment="1">
      <alignment horizontal="left" vertical="center" wrapText="1" indent="5"/>
    </xf>
    <xf numFmtId="0" fontId="14" fillId="0" borderId="0" xfId="0" applyFont="1" applyAlignment="1">
      <alignment vertical="center"/>
    </xf>
    <xf numFmtId="0" fontId="5" fillId="0" borderId="0" xfId="0" applyFont="1" applyAlignment="1">
      <alignment vertical="center"/>
    </xf>
    <xf numFmtId="0" fontId="29" fillId="0" borderId="0" xfId="0" applyFont="1" applyAlignment="1">
      <alignment horizontal="center"/>
    </xf>
    <xf numFmtId="0" fontId="8" fillId="2" borderId="11" xfId="0" applyFont="1" applyFill="1" applyBorder="1" applyAlignment="1">
      <alignment horizontal="right" vertical="center" wrapText="1"/>
    </xf>
    <xf numFmtId="0" fontId="0" fillId="0" borderId="0" xfId="0" applyFill="1" applyBorder="1" applyAlignment="1">
      <alignment vertical="center"/>
    </xf>
    <xf numFmtId="0" fontId="8" fillId="2" borderId="15" xfId="0" applyFont="1" applyFill="1" applyBorder="1" applyAlignment="1">
      <alignment horizontal="right" vertical="center" wrapText="1"/>
    </xf>
    <xf numFmtId="0" fontId="30" fillId="0" borderId="0" xfId="0" applyFont="1" applyAlignment="1">
      <alignment vertical="center"/>
    </xf>
    <xf numFmtId="0" fontId="33" fillId="0" borderId="0" xfId="0" applyFont="1" applyAlignment="1">
      <alignment vertical="center" wrapText="1"/>
    </xf>
    <xf numFmtId="0" fontId="34" fillId="0" borderId="0" xfId="0" applyFont="1" applyAlignment="1">
      <alignment vertical="center" wrapText="1"/>
    </xf>
    <xf numFmtId="0" fontId="31"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17" fillId="2" borderId="4" xfId="0" applyFont="1" applyFill="1" applyBorder="1" applyAlignment="1" applyProtection="1">
      <alignment horizontal="center" vertical="center" wrapText="1"/>
      <protection locked="0"/>
    </xf>
    <xf numFmtId="0" fontId="0" fillId="0" borderId="4" xfId="0" applyBorder="1"/>
    <xf numFmtId="0" fontId="0" fillId="0" borderId="1" xfId="0" applyBorder="1"/>
    <xf numFmtId="0" fontId="0" fillId="0" borderId="10" xfId="0" applyBorder="1" applyAlignment="1">
      <alignment vertical="center"/>
    </xf>
    <xf numFmtId="0" fontId="0" fillId="0" borderId="13" xfId="0" applyBorder="1" applyAlignment="1">
      <alignment vertical="center"/>
    </xf>
    <xf numFmtId="0" fontId="0" fillId="6" borderId="4" xfId="0" applyFill="1" applyBorder="1" applyAlignment="1">
      <alignment horizontal="center" vertical="center"/>
    </xf>
    <xf numFmtId="0" fontId="8" fillId="0" borderId="0" xfId="0" applyFont="1"/>
    <xf numFmtId="0" fontId="8" fillId="8" borderId="0" xfId="0" applyFont="1" applyFill="1" applyAlignment="1">
      <alignment horizontal="center"/>
    </xf>
    <xf numFmtId="0" fontId="2" fillId="7" borderId="4" xfId="0" applyFont="1" applyFill="1" applyBorder="1" applyAlignment="1">
      <alignment vertical="center"/>
    </xf>
    <xf numFmtId="0" fontId="2" fillId="7" borderId="4" xfId="0" applyFont="1" applyFill="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0" fontId="2" fillId="0" borderId="4" xfId="0" applyFont="1" applyFill="1" applyBorder="1" applyAlignment="1">
      <alignment vertical="center" wrapText="1"/>
    </xf>
    <xf numFmtId="0" fontId="24" fillId="7" borderId="10" xfId="0" applyFont="1" applyFill="1" applyBorder="1" applyAlignment="1">
      <alignment vertical="center"/>
    </xf>
    <xf numFmtId="14" fontId="24" fillId="0" borderId="10" xfId="0" applyNumberFormat="1" applyFont="1" applyBorder="1"/>
    <xf numFmtId="0" fontId="24" fillId="0" borderId="10" xfId="0" applyFont="1" applyBorder="1"/>
    <xf numFmtId="0" fontId="24" fillId="2" borderId="10" xfId="0" applyFont="1" applyFill="1" applyBorder="1" applyAlignment="1">
      <alignment vertical="center" wrapText="1"/>
    </xf>
    <xf numFmtId="0" fontId="24" fillId="0" borderId="10" xfId="0" applyFont="1" applyBorder="1" applyAlignment="1">
      <alignment vertical="center"/>
    </xf>
    <xf numFmtId="0" fontId="24" fillId="0" borderId="10" xfId="0" applyFont="1" applyFill="1" applyBorder="1" applyAlignment="1">
      <alignment vertical="center"/>
    </xf>
    <xf numFmtId="49" fontId="24" fillId="0" borderId="10" xfId="0" applyNumberFormat="1" applyFont="1" applyBorder="1" applyAlignment="1">
      <alignment vertical="center"/>
    </xf>
    <xf numFmtId="0" fontId="2" fillId="2" borderId="4" xfId="0" applyFont="1" applyFill="1" applyBorder="1" applyAlignment="1">
      <alignment vertical="center" wrapText="1"/>
    </xf>
    <xf numFmtId="0" fontId="26" fillId="0" borderId="0" xfId="0" applyFont="1" applyAlignment="1">
      <alignment wrapText="1"/>
    </xf>
    <xf numFmtId="0" fontId="26" fillId="7" borderId="0" xfId="0" applyFont="1" applyFill="1" applyAlignment="1">
      <alignment wrapText="1"/>
    </xf>
    <xf numFmtId="0" fontId="24" fillId="0" borderId="0" xfId="0" applyFont="1" applyAlignment="1">
      <alignment wrapText="1"/>
    </xf>
    <xf numFmtId="0" fontId="24" fillId="7" borderId="0" xfId="0" applyFont="1" applyFill="1" applyAlignment="1">
      <alignment wrapText="1"/>
    </xf>
    <xf numFmtId="0" fontId="24" fillId="0" borderId="4" xfId="0" applyFont="1" applyBorder="1" applyAlignment="1">
      <alignment wrapText="1"/>
    </xf>
    <xf numFmtId="0" fontId="26" fillId="0" borderId="10" xfId="0" applyFont="1" applyBorder="1" applyAlignment="1">
      <alignment wrapText="1"/>
    </xf>
    <xf numFmtId="0" fontId="14" fillId="0" borderId="0" xfId="0" applyFont="1" applyBorder="1" applyAlignment="1" applyProtection="1">
      <alignment horizontal="left" vertical="top" wrapText="1"/>
      <protection locked="0"/>
    </xf>
    <xf numFmtId="14" fontId="24" fillId="0" borderId="0" xfId="0" applyNumberFormat="1" applyFont="1" applyBorder="1"/>
    <xf numFmtId="0" fontId="24" fillId="0" borderId="0" xfId="0" applyFont="1" applyBorder="1" applyAlignment="1">
      <alignment vertical="center"/>
    </xf>
    <xf numFmtId="14" fontId="24" fillId="0" borderId="0" xfId="0" applyNumberFormat="1" applyFont="1" applyBorder="1" applyAlignment="1">
      <alignment vertical="center"/>
    </xf>
    <xf numFmtId="0" fontId="38" fillId="2" borderId="0" xfId="0" applyNumberFormat="1" applyFont="1" applyFill="1" applyBorder="1" applyAlignment="1">
      <alignment vertical="center"/>
    </xf>
    <xf numFmtId="14" fontId="24" fillId="2" borderId="0" xfId="0" applyNumberFormat="1" applyFont="1" applyFill="1" applyBorder="1" applyAlignment="1">
      <alignment vertical="center"/>
    </xf>
    <xf numFmtId="0" fontId="24" fillId="0" borderId="0" xfId="0" applyFont="1" applyFill="1" applyBorder="1" applyAlignment="1">
      <alignment vertical="center"/>
    </xf>
    <xf numFmtId="49" fontId="24" fillId="0" borderId="0" xfId="0" applyNumberFormat="1" applyFont="1" applyBorder="1" applyAlignment="1">
      <alignment vertical="center"/>
    </xf>
    <xf numFmtId="0" fontId="0" fillId="0" borderId="0" xfId="0" applyBorder="1" applyAlignment="1">
      <alignment wrapText="1"/>
    </xf>
    <xf numFmtId="0" fontId="24" fillId="7" borderId="0" xfId="0" applyFont="1" applyFill="1" applyBorder="1" applyAlignment="1">
      <alignment vertical="center"/>
    </xf>
    <xf numFmtId="0" fontId="43" fillId="0" borderId="0" xfId="0" applyFont="1" applyAlignment="1">
      <alignment vertical="center"/>
    </xf>
    <xf numFmtId="0" fontId="43" fillId="7" borderId="18" xfId="0" applyFont="1" applyFill="1" applyBorder="1" applyAlignment="1">
      <alignment vertical="center"/>
    </xf>
    <xf numFmtId="0" fontId="43"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14" fillId="0" borderId="4" xfId="0" applyFont="1" applyBorder="1" applyAlignment="1">
      <alignment horizontal="center" vertical="center"/>
    </xf>
    <xf numFmtId="0" fontId="42" fillId="0" borderId="13" xfId="0" applyFont="1" applyBorder="1" applyAlignment="1">
      <alignment horizontal="center" vertical="center"/>
    </xf>
    <xf numFmtId="0" fontId="0" fillId="4" borderId="4" xfId="0" applyFill="1"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42" fillId="0" borderId="0" xfId="0" applyFont="1" applyBorder="1" applyAlignment="1">
      <alignment horizontal="center" vertical="center"/>
    </xf>
    <xf numFmtId="0" fontId="36" fillId="10" borderId="0" xfId="0" applyFont="1" applyFill="1" applyBorder="1" applyAlignment="1">
      <alignment horizontal="center"/>
    </xf>
    <xf numFmtId="0" fontId="0" fillId="0" borderId="13" xfId="0" applyFill="1" applyBorder="1" applyAlignment="1">
      <alignment vertical="center"/>
    </xf>
    <xf numFmtId="0" fontId="17" fillId="0" borderId="18" xfId="0" applyFont="1" applyBorder="1" applyAlignment="1">
      <alignment vertical="center"/>
    </xf>
    <xf numFmtId="0" fontId="17" fillId="0" borderId="10" xfId="0" applyFont="1" applyBorder="1" applyAlignment="1">
      <alignment vertical="center"/>
    </xf>
    <xf numFmtId="0" fontId="14" fillId="0" borderId="22" xfId="0" applyFont="1" applyBorder="1" applyAlignment="1">
      <alignment vertical="center"/>
    </xf>
    <xf numFmtId="0" fontId="14" fillId="0" borderId="10" xfId="0" applyFont="1" applyBorder="1" applyAlignment="1">
      <alignment vertical="center"/>
    </xf>
    <xf numFmtId="0" fontId="0" fillId="0" borderId="18" xfId="0" applyBorder="1" applyAlignment="1">
      <alignment vertical="center"/>
    </xf>
    <xf numFmtId="0" fontId="0" fillId="8" borderId="4" xfId="0" applyFill="1" applyBorder="1" applyAlignment="1">
      <alignment vertical="center" wrapText="1"/>
    </xf>
    <xf numFmtId="0" fontId="3" fillId="9" borderId="4"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4" xfId="0" applyFill="1" applyBorder="1" applyAlignment="1">
      <alignment horizontal="center" vertical="center"/>
    </xf>
    <xf numFmtId="0" fontId="11" fillId="0" borderId="0" xfId="0" applyFont="1" applyAlignment="1" applyProtection="1">
      <alignment vertical="center" wrapText="1"/>
      <protection locked="0"/>
    </xf>
    <xf numFmtId="0" fontId="3" fillId="0" borderId="4" xfId="0" applyFont="1" applyBorder="1" applyAlignment="1">
      <alignment wrapText="1"/>
    </xf>
    <xf numFmtId="0" fontId="3" fillId="4" borderId="4" xfId="0" applyFont="1" applyFill="1" applyBorder="1" applyAlignment="1">
      <alignment wrapText="1"/>
    </xf>
    <xf numFmtId="0" fontId="2" fillId="0" borderId="0" xfId="0" applyFont="1" applyAlignment="1">
      <alignment vertical="center"/>
    </xf>
    <xf numFmtId="0" fontId="14" fillId="2" borderId="12" xfId="0" applyFont="1" applyFill="1" applyBorder="1" applyAlignment="1">
      <alignment vertical="top" wrapText="1"/>
    </xf>
    <xf numFmtId="0" fontId="14" fillId="2" borderId="12" xfId="0" applyFont="1" applyFill="1" applyBorder="1" applyAlignment="1">
      <alignment vertical="top"/>
    </xf>
    <xf numFmtId="0" fontId="0" fillId="2" borderId="10" xfId="0" applyFill="1" applyBorder="1" applyAlignment="1">
      <alignment horizontal="center" vertical="center"/>
    </xf>
    <xf numFmtId="0" fontId="6" fillId="3" borderId="0" xfId="0" applyFont="1" applyFill="1" applyAlignment="1">
      <alignment horizontal="right"/>
    </xf>
    <xf numFmtId="0" fontId="2" fillId="0" borderId="1" xfId="0" applyFont="1" applyBorder="1" applyAlignment="1">
      <alignment vertical="center"/>
    </xf>
    <xf numFmtId="0" fontId="14" fillId="2" borderId="0" xfId="0" applyFont="1" applyFill="1" applyAlignment="1">
      <alignment horizontal="left" vertical="top" wrapText="1"/>
    </xf>
    <xf numFmtId="1" fontId="8" fillId="0" borderId="4" xfId="0" applyNumberFormat="1" applyFont="1" applyBorder="1"/>
    <xf numFmtId="164" fontId="0" fillId="0" borderId="4" xfId="0" applyNumberFormat="1" applyBorder="1" applyProtection="1">
      <protection locked="0"/>
    </xf>
    <xf numFmtId="14" fontId="0" fillId="0" borderId="4" xfId="0" applyNumberFormat="1" applyBorder="1" applyProtection="1">
      <protection locked="0"/>
    </xf>
    <xf numFmtId="0" fontId="0" fillId="3" borderId="0" xfId="0" applyFill="1" applyAlignment="1">
      <alignment vertical="center"/>
    </xf>
    <xf numFmtId="0" fontId="2" fillId="2" borderId="10" xfId="0" applyFont="1" applyFill="1" applyBorder="1" applyAlignment="1">
      <alignment horizontal="center" vertical="center"/>
    </xf>
    <xf numFmtId="0" fontId="0" fillId="3" borderId="0" xfId="0" applyFill="1" applyBorder="1" applyAlignment="1">
      <alignment horizontal="center" vertical="center"/>
    </xf>
    <xf numFmtId="0" fontId="0" fillId="4" borderId="18"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pplyFill="1" applyBorder="1" applyAlignment="1">
      <alignment horizontal="left" vertical="center" indent="1"/>
    </xf>
    <xf numFmtId="0" fontId="15" fillId="0" borderId="0" xfId="0" applyFont="1" applyBorder="1" applyAlignment="1">
      <alignment vertical="center"/>
    </xf>
    <xf numFmtId="0" fontId="8" fillId="13" borderId="23" xfId="0" applyFont="1" applyFill="1" applyBorder="1" applyAlignment="1">
      <alignment horizontal="right" vertical="center" wrapText="1"/>
    </xf>
    <xf numFmtId="0" fontId="15" fillId="13" borderId="23" xfId="0" applyFont="1" applyFill="1" applyBorder="1" applyAlignment="1">
      <alignment horizontal="left" vertical="center"/>
    </xf>
    <xf numFmtId="0" fontId="0" fillId="13" borderId="23" xfId="0" applyFill="1" applyBorder="1" applyAlignment="1">
      <alignment vertical="center"/>
    </xf>
    <xf numFmtId="0" fontId="15" fillId="13" borderId="24" xfId="0" applyFont="1" applyFill="1" applyBorder="1" applyAlignment="1">
      <alignment vertical="center" wrapText="1"/>
    </xf>
    <xf numFmtId="0" fontId="15" fillId="0" borderId="15" xfId="0" applyFont="1" applyBorder="1" applyAlignment="1">
      <alignment vertical="center" wrapText="1"/>
    </xf>
    <xf numFmtId="0" fontId="0" fillId="13" borderId="25" xfId="0" applyFill="1" applyBorder="1" applyAlignment="1">
      <alignment horizontal="center" vertical="center"/>
    </xf>
    <xf numFmtId="0" fontId="3" fillId="6" borderId="25" xfId="0" applyFont="1" applyFill="1" applyBorder="1" applyAlignment="1">
      <alignment horizontal="center" vertical="center"/>
    </xf>
    <xf numFmtId="0" fontId="13" fillId="13" borderId="23" xfId="0" applyFont="1" applyFill="1" applyBorder="1" applyAlignment="1">
      <alignment horizontal="left" vertical="center" indent="3"/>
    </xf>
    <xf numFmtId="0" fontId="46" fillId="11" borderId="2" xfId="0" applyFont="1" applyFill="1" applyBorder="1" applyAlignment="1">
      <alignment horizontal="center" vertical="center" textRotation="90" wrapText="1"/>
    </xf>
    <xf numFmtId="0" fontId="8" fillId="11" borderId="11" xfId="0" applyFont="1" applyFill="1" applyBorder="1" applyAlignment="1">
      <alignment horizontal="right" vertical="center" wrapText="1"/>
    </xf>
    <xf numFmtId="0" fontId="8" fillId="11" borderId="0" xfId="0" applyFont="1" applyFill="1" applyBorder="1" applyAlignment="1">
      <alignment horizontal="right" vertical="center" wrapText="1"/>
    </xf>
    <xf numFmtId="0" fontId="17" fillId="13" borderId="7" xfId="0" applyFont="1" applyFill="1" applyBorder="1" applyAlignment="1" applyProtection="1">
      <alignment horizontal="left" vertical="center"/>
    </xf>
    <xf numFmtId="0" fontId="17" fillId="13" borderId="7"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0" fillId="0" borderId="5" xfId="0" applyBorder="1" applyAlignment="1">
      <alignment horizontal="right" vertical="center"/>
    </xf>
    <xf numFmtId="0" fontId="37" fillId="5" borderId="4" xfId="0" applyFont="1" applyFill="1" applyBorder="1" applyAlignment="1">
      <alignment vertical="center"/>
    </xf>
    <xf numFmtId="0" fontId="41" fillId="0" borderId="0" xfId="0" applyFont="1" applyAlignment="1">
      <alignment vertical="center" wrapText="1"/>
    </xf>
    <xf numFmtId="0" fontId="1" fillId="18" borderId="0" xfId="0" applyFont="1" applyFill="1"/>
    <xf numFmtId="0" fontId="0" fillId="18" borderId="0" xfId="0" applyFill="1"/>
    <xf numFmtId="0" fontId="41" fillId="0" borderId="0" xfId="0" applyFont="1" applyAlignment="1">
      <alignment horizontal="center" vertical="center" wrapText="1"/>
    </xf>
    <xf numFmtId="0" fontId="1" fillId="0" borderId="0" xfId="0" applyFont="1" applyAlignment="1">
      <alignment horizontal="left" vertical="center" wrapText="1"/>
    </xf>
    <xf numFmtId="0" fontId="46" fillId="20" borderId="5" xfId="0" applyFont="1" applyFill="1" applyBorder="1" applyAlignment="1">
      <alignment horizontal="center" vertical="center" textRotation="90" wrapText="1"/>
    </xf>
    <xf numFmtId="0" fontId="24" fillId="21" borderId="10" xfId="0" applyFont="1" applyFill="1" applyBorder="1" applyAlignment="1">
      <alignment vertical="center"/>
    </xf>
    <xf numFmtId="0" fontId="1" fillId="0" borderId="0" xfId="0" applyFont="1"/>
    <xf numFmtId="0" fontId="0" fillId="0" borderId="0" xfId="0" applyBorder="1" applyProtection="1">
      <protection locked="0"/>
    </xf>
    <xf numFmtId="164" fontId="0" fillId="0" borderId="0" xfId="0" applyNumberFormat="1"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0" fontId="27" fillId="0" borderId="0" xfId="0" applyFont="1" applyBorder="1" applyProtection="1">
      <protection locked="0"/>
    </xf>
    <xf numFmtId="0" fontId="0" fillId="4" borderId="0" xfId="0" applyFill="1" applyBorder="1"/>
    <xf numFmtId="14" fontId="27" fillId="0" borderId="4" xfId="0" applyNumberFormat="1" applyFont="1" applyBorder="1" applyProtection="1">
      <protection locked="0"/>
    </xf>
    <xf numFmtId="0" fontId="1" fillId="22" borderId="38" xfId="0" applyFont="1" applyFill="1" applyBorder="1"/>
    <xf numFmtId="0" fontId="42" fillId="0" borderId="30" xfId="0" applyFont="1" applyBorder="1" applyAlignment="1">
      <alignment horizontal="left" vertical="center"/>
    </xf>
    <xf numFmtId="0" fontId="0" fillId="0" borderId="31" xfId="0" applyBorder="1" applyAlignment="1">
      <alignment vertical="center"/>
    </xf>
    <xf numFmtId="0" fontId="0" fillId="23" borderId="31" xfId="0" applyFill="1" applyBorder="1" applyAlignment="1">
      <alignment vertical="center" wrapText="1"/>
    </xf>
    <xf numFmtId="0" fontId="0" fillId="0" borderId="31" xfId="0" applyFill="1" applyBorder="1" applyAlignment="1">
      <alignment vertical="center"/>
    </xf>
    <xf numFmtId="0" fontId="0" fillId="0" borderId="32"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0" xfId="0" applyBorder="1" applyAlignment="1">
      <alignment horizontal="center" vertical="center"/>
    </xf>
    <xf numFmtId="0" fontId="0" fillId="4" borderId="42" xfId="0" applyFill="1" applyBorder="1" applyAlignment="1">
      <alignment vertical="center" wrapText="1"/>
    </xf>
    <xf numFmtId="0" fontId="0" fillId="4" borderId="42" xfId="0"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3" xfId="0" applyBorder="1" applyAlignment="1">
      <alignment vertical="center"/>
    </xf>
    <xf numFmtId="0" fontId="0" fillId="0" borderId="33" xfId="0" applyFill="1" applyBorder="1" applyAlignment="1">
      <alignment vertical="center"/>
    </xf>
    <xf numFmtId="0" fontId="0" fillId="0" borderId="34" xfId="0" applyBorder="1" applyAlignment="1">
      <alignment vertical="center"/>
    </xf>
    <xf numFmtId="0" fontId="3" fillId="0" borderId="10" xfId="0" applyFont="1" applyBorder="1" applyAlignment="1">
      <alignment wrapText="1"/>
    </xf>
    <xf numFmtId="0" fontId="1" fillId="0" borderId="4" xfId="0" applyFont="1" applyBorder="1" applyAlignment="1">
      <alignment vertical="center"/>
    </xf>
    <xf numFmtId="0" fontId="0" fillId="24" borderId="4" xfId="0" applyFill="1" applyBorder="1" applyAlignment="1">
      <alignment horizontal="center"/>
    </xf>
    <xf numFmtId="0" fontId="3" fillId="24" borderId="0" xfId="0" applyFont="1" applyFill="1" applyBorder="1" applyAlignment="1">
      <alignment horizontal="center"/>
    </xf>
    <xf numFmtId="0" fontId="56" fillId="2" borderId="3" xfId="1" applyFont="1" applyFill="1" applyBorder="1" applyAlignment="1" applyProtection="1">
      <alignment horizontal="center" vertical="center" textRotation="90" wrapText="1"/>
      <protection locked="0"/>
    </xf>
    <xf numFmtId="0" fontId="28" fillId="11" borderId="3" xfId="1" applyFont="1" applyFill="1" applyBorder="1" applyAlignment="1" applyProtection="1">
      <alignment horizontal="center" vertical="center" textRotation="90" wrapText="1"/>
      <protection locked="0"/>
    </xf>
    <xf numFmtId="14" fontId="19" fillId="19" borderId="0" xfId="0" applyNumberFormat="1" applyFont="1" applyFill="1" applyAlignment="1">
      <alignment horizontal="left"/>
    </xf>
    <xf numFmtId="0" fontId="0" fillId="24" borderId="5" xfId="0" applyFill="1" applyBorder="1" applyAlignment="1">
      <alignment horizontal="center"/>
    </xf>
    <xf numFmtId="0" fontId="3" fillId="24" borderId="10" xfId="0" applyFont="1" applyFill="1" applyBorder="1" applyAlignment="1">
      <alignment horizontal="center"/>
    </xf>
    <xf numFmtId="0" fontId="8" fillId="2" borderId="16" xfId="0" applyFont="1" applyFill="1" applyBorder="1" applyAlignment="1" applyProtection="1">
      <alignment horizontal="left" vertical="top" wrapText="1"/>
      <protection locked="0"/>
    </xf>
    <xf numFmtId="0" fontId="3" fillId="0" borderId="10" xfId="0" applyFont="1" applyBorder="1" applyAlignment="1">
      <alignment horizontal="left" wrapText="1"/>
    </xf>
    <xf numFmtId="0" fontId="6" fillId="0" borderId="0"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indent="10"/>
    </xf>
    <xf numFmtId="0" fontId="0" fillId="0" borderId="0" xfId="0" applyAlignment="1">
      <alignment horizontal="left" vertical="center"/>
    </xf>
    <xf numFmtId="0" fontId="17" fillId="0" borderId="0" xfId="0" applyFont="1" applyAlignment="1">
      <alignment horizontal="left" vertical="center"/>
    </xf>
    <xf numFmtId="0" fontId="15" fillId="2" borderId="4"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5" fillId="0" borderId="0" xfId="0" applyFont="1" applyAlignment="1">
      <alignment horizontal="left" vertical="center" wrapText="1"/>
    </xf>
    <xf numFmtId="0" fontId="14" fillId="0" borderId="0" xfId="0" applyFont="1" applyAlignment="1">
      <alignment horizontal="left" vertical="center"/>
    </xf>
    <xf numFmtId="0" fontId="1" fillId="0" borderId="4" xfId="0" applyFont="1" applyBorder="1" applyAlignment="1">
      <alignment vertical="center" wrapText="1"/>
    </xf>
    <xf numFmtId="0" fontId="1" fillId="29" borderId="4" xfId="0" applyFont="1" applyFill="1" applyBorder="1" applyAlignment="1">
      <alignment vertical="center" wrapText="1"/>
    </xf>
    <xf numFmtId="0" fontId="26" fillId="4" borderId="4" xfId="0" applyFont="1" applyFill="1" applyBorder="1" applyAlignment="1">
      <alignment wrapText="1"/>
    </xf>
    <xf numFmtId="0" fontId="1" fillId="8" borderId="4" xfId="0" applyFont="1" applyFill="1" applyBorder="1" applyAlignment="1">
      <alignment vertical="center" wrapText="1"/>
    </xf>
    <xf numFmtId="0" fontId="1" fillId="30" borderId="4" xfId="0" applyFont="1" applyFill="1" applyBorder="1" applyAlignment="1">
      <alignment vertical="center"/>
    </xf>
    <xf numFmtId="0" fontId="1" fillId="0" borderId="4" xfId="0" applyFont="1" applyBorder="1" applyAlignment="1" applyProtection="1">
      <alignment wrapText="1"/>
    </xf>
    <xf numFmtId="0" fontId="17" fillId="0" borderId="0" xfId="0" applyFont="1" applyAlignment="1">
      <alignment vertical="center"/>
    </xf>
    <xf numFmtId="0" fontId="17" fillId="2" borderId="4" xfId="0" applyFont="1" applyFill="1" applyBorder="1" applyAlignment="1">
      <alignment horizontal="center" vertical="center"/>
    </xf>
    <xf numFmtId="0" fontId="26" fillId="29" borderId="10" xfId="0" applyNumberFormat="1" applyFont="1" applyFill="1" applyBorder="1" applyAlignment="1">
      <alignment horizontal="right" vertical="center"/>
    </xf>
    <xf numFmtId="0" fontId="26" fillId="29" borderId="10" xfId="0" applyFont="1" applyFill="1" applyBorder="1" applyAlignment="1">
      <alignment vertical="center"/>
    </xf>
    <xf numFmtId="0" fontId="24" fillId="8" borderId="10" xfId="0" applyFont="1" applyFill="1" applyBorder="1" applyAlignment="1">
      <alignment vertical="center"/>
    </xf>
    <xf numFmtId="0" fontId="24" fillId="0" borderId="4" xfId="0" applyFont="1" applyBorder="1" applyAlignment="1">
      <alignment vertical="center"/>
    </xf>
    <xf numFmtId="0" fontId="0" fillId="0" borderId="4" xfId="0" applyBorder="1" applyProtection="1"/>
    <xf numFmtId="0" fontId="1" fillId="0" borderId="4" xfId="0" applyFont="1" applyBorder="1" applyAlignment="1">
      <alignment horizontal="right"/>
    </xf>
    <xf numFmtId="0" fontId="20" fillId="15" borderId="4" xfId="0" applyFont="1" applyFill="1" applyBorder="1" applyAlignment="1" applyProtection="1">
      <alignment horizontal="center" vertical="center" wrapText="1"/>
    </xf>
    <xf numFmtId="0" fontId="0" fillId="0" borderId="0" xfId="0" applyFont="1" applyBorder="1" applyAlignment="1">
      <alignment horizontal="left"/>
    </xf>
    <xf numFmtId="0" fontId="0" fillId="0" borderId="0" xfId="0" applyFont="1" applyFill="1" applyBorder="1" applyAlignment="1">
      <alignment horizontal="left"/>
    </xf>
    <xf numFmtId="0" fontId="17" fillId="0" borderId="0" xfId="0" applyFont="1" applyFill="1" applyBorder="1" applyAlignment="1" applyProtection="1">
      <alignment horizontal="left" vertical="center"/>
    </xf>
    <xf numFmtId="0" fontId="17" fillId="3" borderId="1" xfId="0" applyFont="1" applyFill="1" applyBorder="1" applyAlignment="1" applyProtection="1">
      <alignment horizontal="center" vertical="center"/>
    </xf>
    <xf numFmtId="0" fontId="8" fillId="0" borderId="53" xfId="0" applyFont="1" applyBorder="1" applyAlignment="1">
      <alignment horizontal="left"/>
    </xf>
    <xf numFmtId="0" fontId="0" fillId="0" borderId="54" xfId="0" applyBorder="1"/>
    <xf numFmtId="0" fontId="8" fillId="0" borderId="3" xfId="0" applyFont="1" applyBorder="1" applyAlignment="1">
      <alignment horizontal="left"/>
    </xf>
    <xf numFmtId="0" fontId="0" fillId="0" borderId="2" xfId="0" applyBorder="1"/>
    <xf numFmtId="0" fontId="8" fillId="0" borderId="2" xfId="0" applyFont="1" applyBorder="1"/>
    <xf numFmtId="0" fontId="8" fillId="0" borderId="3" xfId="0" applyFont="1" applyFill="1" applyBorder="1" applyAlignment="1">
      <alignment horizontal="left"/>
    </xf>
    <xf numFmtId="0" fontId="7" fillId="0" borderId="3" xfId="0" applyFont="1" applyBorder="1" applyAlignment="1">
      <alignment horizontal="left"/>
    </xf>
    <xf numFmtId="0" fontId="7" fillId="0" borderId="3" xfId="0" applyFont="1" applyFill="1" applyBorder="1" applyAlignment="1">
      <alignment horizontal="left"/>
    </xf>
    <xf numFmtId="0" fontId="0" fillId="0" borderId="4" xfId="0" applyBorder="1" applyAlignment="1" applyProtection="1">
      <alignment horizontal="center"/>
      <protection locked="0"/>
    </xf>
    <xf numFmtId="0" fontId="17" fillId="3" borderId="7" xfId="0" applyFont="1" applyFill="1" applyBorder="1" applyAlignment="1" applyProtection="1">
      <alignment horizontal="center" vertical="center"/>
    </xf>
    <xf numFmtId="0" fontId="0" fillId="0" borderId="18" xfId="0" applyBorder="1"/>
    <xf numFmtId="0" fontId="0" fillId="0" borderId="22" xfId="0" applyBorder="1"/>
    <xf numFmtId="0" fontId="0" fillId="0" borderId="10" xfId="0" applyBorder="1"/>
    <xf numFmtId="49" fontId="3" fillId="28" borderId="4" xfId="0" applyNumberFormat="1" applyFont="1" applyFill="1" applyBorder="1" applyAlignment="1">
      <alignment horizontal="center"/>
    </xf>
    <xf numFmtId="0" fontId="3" fillId="25" borderId="4" xfId="0" applyFont="1" applyFill="1" applyBorder="1" applyAlignment="1">
      <alignment horizontal="center"/>
    </xf>
    <xf numFmtId="0" fontId="1" fillId="24" borderId="4" xfId="0" applyFont="1" applyFill="1" applyBorder="1" applyAlignment="1">
      <alignment wrapText="1"/>
    </xf>
    <xf numFmtId="0" fontId="1" fillId="20" borderId="4" xfId="0" applyFont="1" applyFill="1" applyBorder="1" applyAlignment="1">
      <alignment wrapText="1"/>
    </xf>
    <xf numFmtId="0" fontId="0" fillId="32" borderId="4" xfId="0" applyFill="1" applyBorder="1" applyAlignment="1">
      <alignment wrapText="1"/>
    </xf>
    <xf numFmtId="0" fontId="0" fillId="32" borderId="4" xfId="0" applyFont="1" applyFill="1" applyBorder="1" applyAlignment="1">
      <alignment wrapText="1"/>
    </xf>
    <xf numFmtId="0" fontId="17" fillId="15" borderId="4" xfId="0" applyFont="1" applyFill="1" applyBorder="1" applyAlignment="1" applyProtection="1">
      <alignment horizontal="center" vertical="center" wrapText="1"/>
    </xf>
    <xf numFmtId="0" fontId="27" fillId="24" borderId="4" xfId="0" applyFont="1" applyFill="1" applyBorder="1" applyAlignment="1">
      <alignment wrapText="1"/>
    </xf>
    <xf numFmtId="0" fontId="27" fillId="0" borderId="0" xfId="0" applyFont="1"/>
    <xf numFmtId="0" fontId="60" fillId="0" borderId="5" xfId="0" applyFont="1" applyBorder="1"/>
    <xf numFmtId="0" fontId="27" fillId="0" borderId="4" xfId="0" applyFont="1" applyBorder="1" applyAlignment="1">
      <alignment horizontal="center"/>
    </xf>
    <xf numFmtId="0" fontId="27" fillId="0" borderId="0" xfId="0" applyFont="1" applyAlignment="1">
      <alignment horizont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0" fillId="0" borderId="54" xfId="0" applyBorder="1" applyAlignment="1">
      <alignment horizontal="left" vertical="center"/>
    </xf>
    <xf numFmtId="0" fontId="0" fillId="0" borderId="15" xfId="0" applyBorder="1"/>
    <xf numFmtId="0" fontId="2" fillId="17" borderId="4" xfId="0" applyFont="1" applyFill="1" applyBorder="1" applyAlignment="1">
      <alignment vertical="center"/>
    </xf>
    <xf numFmtId="0" fontId="2" fillId="17" borderId="4" xfId="0" applyFont="1" applyFill="1" applyBorder="1" applyAlignment="1">
      <alignment vertical="center" wrapText="1"/>
    </xf>
    <xf numFmtId="0" fontId="0" fillId="17" borderId="18" xfId="0" applyFill="1" applyBorder="1" applyAlignment="1">
      <alignment vertical="center"/>
    </xf>
    <xf numFmtId="0" fontId="27" fillId="27" borderId="4" xfId="0" applyFont="1" applyFill="1" applyBorder="1" applyAlignment="1">
      <alignment wrapText="1"/>
    </xf>
    <xf numFmtId="0" fontId="27" fillId="0" borderId="10" xfId="0" applyFont="1" applyBorder="1"/>
    <xf numFmtId="0" fontId="0" fillId="0" borderId="5" xfId="0" applyBorder="1" applyAlignment="1">
      <alignment horizontal="right" vertical="center"/>
    </xf>
    <xf numFmtId="0" fontId="1" fillId="2" borderId="4" xfId="0" applyFont="1" applyFill="1" applyBorder="1" applyAlignment="1">
      <alignment vertical="center" wrapText="1"/>
    </xf>
    <xf numFmtId="0" fontId="41" fillId="0" borderId="5" xfId="0" applyFont="1" applyBorder="1" applyAlignment="1">
      <alignment vertical="center" wrapText="1"/>
    </xf>
    <xf numFmtId="0" fontId="41" fillId="0" borderId="0" xfId="0" applyFont="1" applyBorder="1" applyAlignment="1">
      <alignment vertical="center" wrapText="1"/>
    </xf>
    <xf numFmtId="0" fontId="0" fillId="20" borderId="4" xfId="0" applyFill="1" applyBorder="1" applyAlignment="1">
      <alignment horizontal="center" vertical="center"/>
    </xf>
    <xf numFmtId="0" fontId="6" fillId="13" borderId="5" xfId="0" applyFont="1" applyFill="1" applyBorder="1" applyAlignment="1" applyProtection="1">
      <alignment horizontal="left" vertical="center"/>
    </xf>
    <xf numFmtId="0" fontId="59" fillId="0" borderId="0" xfId="0" applyFont="1" applyAlignment="1">
      <alignment vertical="center"/>
    </xf>
    <xf numFmtId="0" fontId="61" fillId="0" borderId="0" xfId="0" applyFont="1" applyAlignment="1">
      <alignment vertical="center"/>
    </xf>
    <xf numFmtId="0" fontId="0" fillId="0" borderId="0" xfId="0" applyAlignment="1"/>
    <xf numFmtId="0" fontId="1" fillId="0" borderId="4" xfId="0" applyNumberFormat="1" applyFont="1" applyBorder="1" applyAlignment="1" applyProtection="1">
      <alignment wrapText="1"/>
      <protection locked="0"/>
    </xf>
    <xf numFmtId="0" fontId="0" fillId="0" borderId="4" xfId="0" applyNumberFormat="1" applyBorder="1" applyAlignment="1" applyProtection="1">
      <alignment wrapText="1"/>
      <protection locked="0"/>
    </xf>
    <xf numFmtId="0" fontId="1" fillId="0" borderId="5" xfId="0" applyFont="1" applyBorder="1" applyAlignment="1">
      <alignment horizontal="right" vertical="center"/>
    </xf>
    <xf numFmtId="0" fontId="1" fillId="0" borderId="1" xfId="0" applyFont="1" applyBorder="1" applyAlignment="1">
      <alignment horizontal="left" vertical="center"/>
    </xf>
    <xf numFmtId="0" fontId="1" fillId="2" borderId="10" xfId="0" applyFont="1" applyFill="1" applyBorder="1" applyAlignment="1">
      <alignment horizontal="center" vertical="center"/>
    </xf>
    <xf numFmtId="0" fontId="7" fillId="2" borderId="15" xfId="0" applyFont="1" applyFill="1" applyBorder="1" applyAlignment="1">
      <alignment horizontal="right" vertical="center" wrapText="1"/>
    </xf>
    <xf numFmtId="0" fontId="28" fillId="11" borderId="2" xfId="1" applyFont="1" applyFill="1" applyBorder="1" applyAlignment="1" applyProtection="1">
      <alignment horizontal="right" vertical="center" textRotation="90" wrapText="1"/>
      <protection locked="0"/>
    </xf>
    <xf numFmtId="0" fontId="1" fillId="0" borderId="0" xfId="0" applyFont="1" applyAlignment="1">
      <alignment vertical="center"/>
    </xf>
    <xf numFmtId="0" fontId="8"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vertical="center"/>
    </xf>
    <xf numFmtId="0" fontId="1" fillId="18" borderId="0" xfId="0" applyFont="1" applyFill="1" applyAlignment="1">
      <alignment vertical="center"/>
    </xf>
    <xf numFmtId="0" fontId="3" fillId="0" borderId="0" xfId="0" applyFont="1"/>
    <xf numFmtId="0" fontId="1" fillId="0" borderId="0" xfId="0" applyFont="1" applyAlignment="1">
      <alignment horizontal="left" indent="1"/>
    </xf>
    <xf numFmtId="0" fontId="3" fillId="0" borderId="0" xfId="0" applyFont="1" applyAlignment="1">
      <alignment horizontal="left" indent="1"/>
    </xf>
    <xf numFmtId="0" fontId="23" fillId="3" borderId="19" xfId="0" applyFont="1" applyFill="1" applyBorder="1" applyAlignment="1">
      <alignment horizontal="centerContinuous" vertical="center" wrapText="1"/>
    </xf>
    <xf numFmtId="0" fontId="23" fillId="3" borderId="16" xfId="0" applyFont="1" applyFill="1" applyBorder="1" applyAlignment="1">
      <alignment horizontal="centerContinuous" vertical="center" wrapText="1"/>
    </xf>
    <xf numFmtId="0" fontId="23" fillId="3" borderId="9" xfId="0" applyFont="1" applyFill="1" applyBorder="1" applyAlignment="1">
      <alignment horizontal="centerContinuous" vertical="center" wrapText="1"/>
    </xf>
    <xf numFmtId="0" fontId="23" fillId="3" borderId="17" xfId="0" applyFont="1" applyFill="1" applyBorder="1" applyAlignment="1">
      <alignment horizontal="centerContinuous" vertical="center" wrapText="1"/>
    </xf>
    <xf numFmtId="0" fontId="23" fillId="3" borderId="13" xfId="0" applyFont="1" applyFill="1" applyBorder="1" applyAlignment="1">
      <alignment horizontal="centerContinuous" vertical="center" wrapText="1"/>
    </xf>
    <xf numFmtId="0" fontId="23" fillId="3" borderId="6" xfId="0" applyFont="1" applyFill="1" applyBorder="1" applyAlignment="1">
      <alignment horizontal="centerContinuous" vertical="center" wrapText="1"/>
    </xf>
    <xf numFmtId="0" fontId="1" fillId="13" borderId="55" xfId="0" applyFont="1" applyFill="1" applyBorder="1" applyAlignment="1">
      <alignment horizontal="center" vertical="center"/>
    </xf>
    <xf numFmtId="0" fontId="13" fillId="13" borderId="14" xfId="0" applyFont="1" applyFill="1" applyBorder="1" applyAlignment="1">
      <alignment horizontal="left" vertical="center" indent="3"/>
    </xf>
    <xf numFmtId="0" fontId="8" fillId="13" borderId="14" xfId="0" applyFont="1" applyFill="1" applyBorder="1" applyAlignment="1">
      <alignment horizontal="right" vertical="center" wrapText="1"/>
    </xf>
    <xf numFmtId="0" fontId="15" fillId="13" borderId="14" xfId="0" applyFont="1" applyFill="1" applyBorder="1" applyAlignment="1">
      <alignment horizontal="left" vertical="center"/>
    </xf>
    <xf numFmtId="0" fontId="0" fillId="13" borderId="14" xfId="0" applyFill="1" applyBorder="1" applyAlignment="1">
      <alignment vertical="center"/>
    </xf>
    <xf numFmtId="0" fontId="15" fillId="13" borderId="56" xfId="0" applyFont="1" applyFill="1" applyBorder="1" applyAlignment="1">
      <alignment vertical="center" wrapText="1"/>
    </xf>
    <xf numFmtId="0" fontId="17" fillId="3" borderId="19" xfId="0" applyFont="1" applyFill="1" applyBorder="1" applyAlignment="1">
      <alignment horizontal="centerContinuous" vertical="center" wrapText="1"/>
    </xf>
    <xf numFmtId="0" fontId="17" fillId="3" borderId="16" xfId="0" applyFont="1" applyFill="1" applyBorder="1" applyAlignment="1">
      <alignment horizontal="centerContinuous" vertical="center" wrapText="1"/>
    </xf>
    <xf numFmtId="0" fontId="17" fillId="3" borderId="9" xfId="0" applyFont="1" applyFill="1" applyBorder="1" applyAlignment="1">
      <alignment horizontal="centerContinuous" vertical="center" wrapText="1"/>
    </xf>
    <xf numFmtId="0" fontId="17" fillId="3" borderId="13" xfId="0" applyFont="1" applyFill="1" applyBorder="1" applyAlignment="1">
      <alignment horizontal="centerContinuous" vertical="center" wrapText="1"/>
    </xf>
    <xf numFmtId="0" fontId="17" fillId="3" borderId="6" xfId="0" applyFont="1" applyFill="1" applyBorder="1" applyAlignment="1">
      <alignment horizontal="centerContinuous" vertical="center" wrapText="1"/>
    </xf>
    <xf numFmtId="0" fontId="5" fillId="3" borderId="19" xfId="0" applyFont="1" applyFill="1" applyBorder="1" applyAlignment="1">
      <alignment horizontal="centerContinuous" vertical="center"/>
    </xf>
    <xf numFmtId="0" fontId="5" fillId="3" borderId="16" xfId="0" applyFont="1" applyFill="1" applyBorder="1" applyAlignment="1">
      <alignment horizontal="centerContinuous" vertical="center"/>
    </xf>
    <xf numFmtId="0" fontId="5" fillId="3" borderId="9" xfId="0" applyFont="1" applyFill="1" applyBorder="1" applyAlignment="1">
      <alignment horizontal="centerContinuous" vertical="center"/>
    </xf>
    <xf numFmtId="0" fontId="5" fillId="3" borderId="17"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1" fillId="34" borderId="4" xfId="0" applyFont="1" applyFill="1" applyBorder="1" applyAlignment="1">
      <alignment vertical="center" wrapText="1"/>
    </xf>
    <xf numFmtId="0" fontId="1" fillId="34" borderId="0" xfId="0" applyFont="1" applyFill="1"/>
    <xf numFmtId="0" fontId="17" fillId="0" borderId="10" xfId="0" applyFont="1" applyFill="1" applyBorder="1" applyAlignment="1" applyProtection="1">
      <alignment horizontal="center" vertical="center" wrapText="1"/>
      <protection locked="0"/>
    </xf>
    <xf numFmtId="0" fontId="17" fillId="0" borderId="0" xfId="0" applyFont="1" applyAlignment="1">
      <alignment horizontal="left"/>
    </xf>
    <xf numFmtId="165" fontId="17" fillId="2" borderId="4" xfId="0" applyNumberFormat="1" applyFont="1" applyFill="1" applyBorder="1" applyAlignment="1" applyProtection="1">
      <alignment horizontal="center" vertical="center" wrapText="1"/>
      <protection locked="0"/>
    </xf>
    <xf numFmtId="0" fontId="8" fillId="11" borderId="2" xfId="0" applyFont="1" applyFill="1" applyBorder="1" applyAlignment="1">
      <alignment horizontal="right" vertical="center" wrapText="1"/>
    </xf>
    <xf numFmtId="165" fontId="26" fillId="29" borderId="10" xfId="0" applyNumberFormat="1" applyFont="1" applyFill="1" applyBorder="1" applyAlignment="1">
      <alignment vertical="center"/>
    </xf>
    <xf numFmtId="0" fontId="6" fillId="3" borderId="0" xfId="0" applyFont="1" applyFill="1" applyAlignment="1">
      <alignment vertical="center" wrapText="1"/>
    </xf>
    <xf numFmtId="0" fontId="6" fillId="0" borderId="0" xfId="0" applyFont="1" applyFill="1" applyAlignment="1">
      <alignment vertical="center" wrapText="1"/>
    </xf>
    <xf numFmtId="0" fontId="6" fillId="3" borderId="0" xfId="0" applyFont="1" applyFill="1" applyAlignment="1">
      <alignment horizontal="left"/>
    </xf>
    <xf numFmtId="0" fontId="17" fillId="0" borderId="15" xfId="0" applyFont="1" applyBorder="1" applyAlignment="1">
      <alignment vertical="center" wrapText="1"/>
    </xf>
    <xf numFmtId="0" fontId="7" fillId="2" borderId="57" xfId="0" applyFont="1" applyFill="1" applyBorder="1" applyAlignment="1">
      <alignment horizontal="right" vertical="center" wrapText="1"/>
    </xf>
    <xf numFmtId="0" fontId="17" fillId="0" borderId="58" xfId="0" applyFont="1" applyBorder="1" applyAlignment="1">
      <alignment vertical="center" wrapText="1"/>
    </xf>
    <xf numFmtId="0" fontId="7" fillId="2" borderId="0" xfId="0" applyFont="1" applyFill="1" applyBorder="1" applyAlignment="1">
      <alignment horizontal="right" vertical="center" wrapText="1"/>
    </xf>
    <xf numFmtId="0" fontId="17" fillId="0" borderId="0" xfId="0" applyFont="1" applyBorder="1" applyAlignment="1">
      <alignment vertical="center" wrapText="1"/>
    </xf>
    <xf numFmtId="0" fontId="7" fillId="2" borderId="5" xfId="0" applyFont="1" applyFill="1" applyBorder="1" applyAlignment="1">
      <alignment horizontal="right" vertical="center" wrapText="1"/>
    </xf>
    <xf numFmtId="0" fontId="17" fillId="0" borderId="7" xfId="0" applyFont="1" applyBorder="1" applyAlignment="1">
      <alignment vertical="center" wrapText="1"/>
    </xf>
    <xf numFmtId="0" fontId="17" fillId="0" borderId="0" xfId="0" applyFont="1" applyAlignment="1">
      <alignment horizontal="left" vertical="center" wrapText="1" indent="1"/>
    </xf>
    <xf numFmtId="0" fontId="17" fillId="0" borderId="0" xfId="0" applyFont="1" applyAlignment="1">
      <alignment horizontal="right" vertical="center"/>
    </xf>
    <xf numFmtId="0" fontId="17" fillId="19" borderId="0" xfId="0" applyFont="1" applyFill="1" applyBorder="1" applyAlignment="1">
      <alignment vertical="center"/>
    </xf>
    <xf numFmtId="0" fontId="41" fillId="0" borderId="0" xfId="0" applyFont="1" applyFill="1" applyAlignment="1">
      <alignment horizontal="center" vertical="center" wrapText="1"/>
    </xf>
    <xf numFmtId="0" fontId="41" fillId="0" borderId="0" xfId="0" applyFont="1" applyFill="1" applyAlignment="1">
      <alignment vertical="center" wrapText="1"/>
    </xf>
    <xf numFmtId="0" fontId="6" fillId="0" borderId="31" xfId="0" applyFont="1" applyBorder="1" applyAlignment="1">
      <alignment horizontal="center" vertical="center"/>
    </xf>
    <xf numFmtId="0" fontId="63" fillId="0" borderId="45"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55" fillId="0" borderId="33"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Alignment="1">
      <alignment horizontal="right"/>
    </xf>
    <xf numFmtId="0" fontId="4" fillId="0" borderId="0" xfId="0" applyFont="1"/>
    <xf numFmtId="3" fontId="0" fillId="0" borderId="0" xfId="0" applyNumberFormat="1"/>
    <xf numFmtId="0" fontId="17" fillId="3" borderId="7" xfId="0" applyFont="1" applyFill="1" applyBorder="1" applyAlignment="1" applyProtection="1">
      <alignment horizontal="center" vertical="center"/>
    </xf>
    <xf numFmtId="0" fontId="0" fillId="0" borderId="0" xfId="0" applyProtection="1"/>
    <xf numFmtId="0" fontId="0" fillId="2" borderId="4" xfId="0" applyFill="1" applyBorder="1" applyAlignment="1" applyProtection="1">
      <alignment horizontal="center" vertical="center"/>
    </xf>
    <xf numFmtId="0" fontId="8" fillId="2" borderId="4"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0" fillId="17" borderId="4" xfId="0" applyFill="1" applyBorder="1" applyAlignment="1">
      <alignment horizontal="center" vertical="center"/>
    </xf>
    <xf numFmtId="0" fontId="10" fillId="2" borderId="4"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0" fillId="0" borderId="21"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 fillId="2" borderId="4" xfId="0" applyFont="1" applyFill="1" applyBorder="1" applyAlignment="1" applyProtection="1">
      <alignment horizontal="center" vertical="center"/>
    </xf>
    <xf numFmtId="0" fontId="14" fillId="35" borderId="7" xfId="0" applyFont="1" applyFill="1" applyBorder="1" applyAlignment="1" applyProtection="1">
      <alignment vertical="center" wrapText="1"/>
    </xf>
    <xf numFmtId="0" fontId="14" fillId="35" borderId="50" xfId="0" applyFont="1" applyFill="1" applyBorder="1" applyAlignment="1" applyProtection="1">
      <alignment vertical="center" wrapText="1"/>
    </xf>
    <xf numFmtId="0" fontId="13" fillId="2" borderId="27" xfId="0" applyFont="1" applyFill="1" applyBorder="1" applyAlignment="1" applyProtection="1">
      <alignment vertical="center"/>
    </xf>
    <xf numFmtId="0" fontId="14" fillId="11" borderId="28" xfId="0" applyFont="1" applyFill="1" applyBorder="1" applyAlignment="1" applyProtection="1">
      <alignment horizontal="center" vertical="center" wrapText="1"/>
    </xf>
    <xf numFmtId="0" fontId="21" fillId="2" borderId="60" xfId="0" applyFont="1" applyFill="1" applyBorder="1" applyAlignment="1" applyProtection="1">
      <alignment vertical="center"/>
    </xf>
    <xf numFmtId="0" fontId="6" fillId="2" borderId="29" xfId="0" applyFont="1" applyFill="1" applyBorder="1" applyAlignment="1" applyProtection="1">
      <alignment vertical="center" wrapText="1"/>
    </xf>
    <xf numFmtId="0" fontId="0" fillId="0" borderId="43" xfId="0" applyBorder="1" applyProtection="1"/>
    <xf numFmtId="0" fontId="0" fillId="2" borderId="17" xfId="0" applyFill="1" applyBorder="1" applyAlignment="1" applyProtection="1">
      <alignment horizontal="center" vertical="center"/>
    </xf>
    <xf numFmtId="0" fontId="8" fillId="2" borderId="10" xfId="0" applyFont="1" applyFill="1" applyBorder="1" applyAlignment="1" applyProtection="1">
      <alignment horizontal="center" vertical="top" wrapText="1"/>
    </xf>
    <xf numFmtId="0" fontId="8" fillId="11" borderId="0" xfId="0" applyFont="1" applyFill="1" applyBorder="1" applyAlignment="1" applyProtection="1">
      <alignment horizontal="center" vertical="top" wrapText="1"/>
    </xf>
    <xf numFmtId="0" fontId="14" fillId="11" borderId="10" xfId="0" applyFont="1" applyFill="1" applyBorder="1" applyAlignment="1" applyProtection="1">
      <alignment horizontal="center" vertical="center" wrapText="1"/>
      <protection locked="0"/>
    </xf>
    <xf numFmtId="0" fontId="14" fillId="11" borderId="13" xfId="0" applyFont="1" applyFill="1" applyBorder="1" applyAlignment="1" applyProtection="1">
      <alignment horizontal="center" vertical="center" wrapText="1"/>
      <protection locked="0"/>
    </xf>
    <xf numFmtId="0" fontId="10" fillId="0" borderId="5" xfId="0" applyFont="1" applyBorder="1" applyProtection="1"/>
    <xf numFmtId="0" fontId="0" fillId="0" borderId="7" xfId="0" applyBorder="1" applyProtection="1"/>
    <xf numFmtId="0" fontId="0" fillId="0" borderId="1" xfId="0" applyBorder="1" applyProtection="1"/>
    <xf numFmtId="0" fontId="14" fillId="11" borderId="4" xfId="0" applyFont="1" applyFill="1" applyBorder="1" applyAlignment="1" applyProtection="1">
      <alignment horizontal="center" vertical="center" wrapText="1"/>
      <protection locked="0"/>
    </xf>
    <xf numFmtId="0" fontId="14" fillId="11" borderId="7" xfId="0" applyFont="1" applyFill="1" applyBorder="1" applyAlignment="1" applyProtection="1">
      <alignment horizontal="center" vertical="center" wrapText="1"/>
      <protection locked="0"/>
    </xf>
    <xf numFmtId="0" fontId="0" fillId="11" borderId="4" xfId="0" applyFill="1" applyBorder="1" applyAlignment="1">
      <alignment horizontal="center" vertical="center"/>
    </xf>
    <xf numFmtId="0" fontId="14" fillId="35" borderId="16" xfId="0" applyFont="1" applyFill="1" applyBorder="1" applyAlignment="1" applyProtection="1">
      <alignment vertical="center" wrapText="1"/>
    </xf>
    <xf numFmtId="0" fontId="13" fillId="2" borderId="30" xfId="0" applyFont="1" applyFill="1" applyBorder="1" applyAlignment="1" applyProtection="1">
      <alignment vertical="center"/>
    </xf>
    <xf numFmtId="0" fontId="13" fillId="2" borderId="61" xfId="0" applyFont="1" applyFill="1" applyBorder="1" applyAlignment="1" applyProtection="1">
      <alignment vertical="center"/>
    </xf>
    <xf numFmtId="0" fontId="0" fillId="0" borderId="31" xfId="0" applyBorder="1" applyProtection="1"/>
    <xf numFmtId="0" fontId="0" fillId="0" borderId="32" xfId="0" applyBorder="1" applyProtection="1"/>
    <xf numFmtId="0" fontId="20" fillId="2" borderId="4"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45" fillId="0" borderId="19" xfId="0" applyFont="1" applyBorder="1" applyProtection="1"/>
    <xf numFmtId="0" fontId="0" fillId="0" borderId="16" xfId="0" applyBorder="1" applyProtection="1"/>
    <xf numFmtId="0" fontId="0" fillId="0" borderId="9" xfId="0" applyBorder="1" applyProtection="1"/>
    <xf numFmtId="0" fontId="13" fillId="0" borderId="27" xfId="0" applyFont="1" applyBorder="1" applyProtection="1"/>
    <xf numFmtId="0" fontId="0" fillId="0" borderId="28" xfId="0" applyBorder="1" applyProtection="1"/>
    <xf numFmtId="0" fontId="0" fillId="0" borderId="29" xfId="0" applyBorder="1" applyProtection="1"/>
    <xf numFmtId="0" fontId="6" fillId="2" borderId="27" xfId="0" quotePrefix="1" applyFont="1" applyFill="1" applyBorder="1" applyAlignment="1" applyProtection="1">
      <alignment vertical="center"/>
    </xf>
    <xf numFmtId="0" fontId="0" fillId="0" borderId="33" xfId="0" applyBorder="1" applyProtection="1"/>
    <xf numFmtId="0" fontId="0" fillId="0" borderId="34" xfId="0" applyBorder="1" applyProtection="1"/>
    <xf numFmtId="0" fontId="51" fillId="14" borderId="5" xfId="0" applyFont="1" applyFill="1" applyBorder="1" applyAlignment="1" applyProtection="1">
      <alignment vertical="center"/>
    </xf>
    <xf numFmtId="0" fontId="0" fillId="14" borderId="0" xfId="0" applyFill="1" applyProtection="1"/>
    <xf numFmtId="0" fontId="13" fillId="14" borderId="7" xfId="0" applyFont="1" applyFill="1" applyBorder="1" applyAlignment="1" applyProtection="1">
      <alignment vertical="center"/>
    </xf>
    <xf numFmtId="0" fontId="13" fillId="14" borderId="13" xfId="0" applyFont="1" applyFill="1" applyBorder="1" applyAlignment="1" applyProtection="1">
      <alignment vertical="center"/>
    </xf>
    <xf numFmtId="0" fontId="13" fillId="14" borderId="6" xfId="0" applyFont="1" applyFill="1" applyBorder="1" applyAlignment="1" applyProtection="1">
      <alignment vertical="center"/>
    </xf>
    <xf numFmtId="0" fontId="0" fillId="14" borderId="0" xfId="0" applyFill="1" applyBorder="1" applyProtection="1"/>
    <xf numFmtId="0" fontId="0" fillId="14" borderId="9" xfId="0" applyFill="1" applyBorder="1" applyProtection="1"/>
    <xf numFmtId="0" fontId="10" fillId="11" borderId="5" xfId="0" applyFont="1" applyFill="1" applyBorder="1" applyAlignment="1" applyProtection="1">
      <alignment vertical="center"/>
    </xf>
    <xf numFmtId="0" fontId="3" fillId="17" borderId="5" xfId="0" applyFont="1" applyFill="1" applyBorder="1" applyAlignment="1">
      <alignment horizontal="center" vertical="center"/>
    </xf>
    <xf numFmtId="0" fontId="3" fillId="17" borderId="38" xfId="0" applyFont="1" applyFill="1" applyBorder="1" applyAlignment="1">
      <alignment horizontal="center" vertical="center" wrapText="1"/>
    </xf>
    <xf numFmtId="0" fontId="3" fillId="18" borderId="38" xfId="0" applyFont="1" applyFill="1" applyBorder="1" applyAlignment="1">
      <alignment horizontal="center" vertical="center"/>
    </xf>
    <xf numFmtId="0" fontId="10" fillId="11" borderId="17" xfId="0" applyFont="1" applyFill="1" applyBorder="1" applyAlignment="1" applyProtection="1">
      <alignment vertical="center"/>
    </xf>
    <xf numFmtId="0" fontId="0" fillId="0" borderId="13" xfId="0" applyBorder="1" applyProtection="1"/>
    <xf numFmtId="0" fontId="0" fillId="0" borderId="6" xfId="0" applyBorder="1" applyProtection="1"/>
    <xf numFmtId="0" fontId="3" fillId="17" borderId="4" xfId="0" applyFont="1" applyFill="1" applyBorder="1" applyAlignment="1">
      <alignment horizontal="center" vertical="center"/>
    </xf>
    <xf numFmtId="0" fontId="3" fillId="17" borderId="5" xfId="0" quotePrefix="1" applyFont="1" applyFill="1" applyBorder="1" applyAlignment="1">
      <alignment horizontal="center" vertical="center" wrapText="1"/>
    </xf>
    <xf numFmtId="0" fontId="3" fillId="18" borderId="5" xfId="0" applyFont="1" applyFill="1" applyBorder="1" applyAlignment="1"/>
    <xf numFmtId="0" fontId="1" fillId="18" borderId="1" xfId="0" applyFont="1" applyFill="1" applyBorder="1"/>
    <xf numFmtId="0" fontId="17" fillId="2" borderId="4" xfId="0" applyFont="1" applyFill="1" applyBorder="1" applyAlignment="1" applyProtection="1">
      <alignment horizontal="center" vertical="center" wrapText="1"/>
    </xf>
    <xf numFmtId="0" fontId="6" fillId="15" borderId="28" xfId="0" applyFont="1" applyFill="1" applyBorder="1" applyAlignment="1" applyProtection="1">
      <alignment vertical="center"/>
    </xf>
    <xf numFmtId="0" fontId="7" fillId="15" borderId="28" xfId="0" applyFont="1" applyFill="1" applyBorder="1" applyAlignment="1" applyProtection="1">
      <alignment vertical="center"/>
    </xf>
    <xf numFmtId="0" fontId="6" fillId="13" borderId="5" xfId="0" applyFont="1" applyFill="1" applyBorder="1" applyAlignment="1" applyProtection="1">
      <alignment vertical="center"/>
    </xf>
    <xf numFmtId="0" fontId="19" fillId="13" borderId="7" xfId="0" applyFont="1" applyFill="1" applyBorder="1" applyAlignment="1" applyProtection="1">
      <alignment vertical="center"/>
    </xf>
    <xf numFmtId="0" fontId="14" fillId="2" borderId="5" xfId="0" applyFont="1" applyFill="1" applyBorder="1" applyAlignment="1" applyProtection="1">
      <alignment horizontal="center" vertical="center" wrapText="1"/>
      <protection locked="0"/>
    </xf>
    <xf numFmtId="0" fontId="10" fillId="2" borderId="7" xfId="0" applyFont="1" applyFill="1" applyBorder="1" applyAlignment="1" applyProtection="1">
      <alignment vertical="center"/>
    </xf>
    <xf numFmtId="0" fontId="19" fillId="14" borderId="29" xfId="0" applyFont="1" applyFill="1" applyBorder="1" applyAlignment="1" applyProtection="1">
      <alignment horizontal="center" vertical="center" wrapText="1"/>
    </xf>
    <xf numFmtId="0" fontId="13" fillId="14" borderId="27" xfId="0" applyFont="1" applyFill="1" applyBorder="1" applyAlignment="1" applyProtection="1">
      <alignment vertical="center"/>
    </xf>
    <xf numFmtId="0" fontId="6" fillId="14" borderId="28" xfId="0" applyFont="1" applyFill="1" applyBorder="1" applyAlignment="1" applyProtection="1">
      <alignment vertical="center"/>
    </xf>
    <xf numFmtId="0" fontId="6" fillId="14" borderId="29" xfId="0" applyFont="1" applyFill="1" applyBorder="1" applyAlignment="1" applyProtection="1">
      <alignment vertical="center"/>
    </xf>
    <xf numFmtId="0" fontId="14" fillId="2" borderId="18" xfId="0" applyFont="1" applyFill="1" applyBorder="1" applyAlignment="1" applyProtection="1">
      <alignment horizontal="center" vertical="center" wrapText="1"/>
      <protection locked="0"/>
    </xf>
    <xf numFmtId="0" fontId="10" fillId="2" borderId="19" xfId="0" applyFont="1" applyFill="1" applyBorder="1" applyAlignment="1" applyProtection="1">
      <alignment vertical="center"/>
    </xf>
    <xf numFmtId="0" fontId="10" fillId="2" borderId="16" xfId="0" applyFont="1" applyFill="1" applyBorder="1" applyAlignment="1" applyProtection="1">
      <alignment vertical="center"/>
    </xf>
    <xf numFmtId="0" fontId="19" fillId="14" borderId="28"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7" fillId="15" borderId="29" xfId="0" applyFont="1" applyFill="1" applyBorder="1" applyAlignment="1" applyProtection="1">
      <alignment horizontal="center" vertical="center" wrapText="1"/>
    </xf>
    <xf numFmtId="0" fontId="6" fillId="15" borderId="27" xfId="0" applyFont="1" applyFill="1" applyBorder="1" applyAlignment="1" applyProtection="1">
      <alignment vertical="center"/>
    </xf>
    <xf numFmtId="0" fontId="7" fillId="15" borderId="29" xfId="0" applyFont="1" applyFill="1" applyBorder="1" applyAlignment="1" applyProtection="1">
      <alignment vertical="center"/>
    </xf>
    <xf numFmtId="0" fontId="0" fillId="11" borderId="0" xfId="0" applyFill="1" applyProtection="1"/>
    <xf numFmtId="0" fontId="1"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wrapText="1"/>
    </xf>
    <xf numFmtId="0" fontId="6" fillId="11" borderId="0" xfId="0" applyFont="1" applyFill="1" applyBorder="1" applyAlignment="1" applyProtection="1">
      <alignment vertical="center"/>
    </xf>
    <xf numFmtId="0" fontId="7" fillId="11" borderId="0" xfId="0" applyFont="1" applyFill="1" applyBorder="1" applyAlignment="1" applyProtection="1">
      <alignment vertical="center"/>
    </xf>
    <xf numFmtId="0" fontId="1" fillId="0" borderId="1" xfId="0" applyFont="1" applyBorder="1" applyAlignment="1">
      <alignment vertical="center"/>
    </xf>
    <xf numFmtId="0" fontId="0" fillId="0" borderId="0" xfId="0" applyFill="1" applyAlignment="1">
      <alignment horizontal="left"/>
    </xf>
    <xf numFmtId="0" fontId="0" fillId="0" borderId="0" xfId="0" applyFill="1" applyBorder="1" applyAlignment="1">
      <alignment horizontal="right" vertical="center" wrapText="1"/>
    </xf>
    <xf numFmtId="0" fontId="47" fillId="0" borderId="0" xfId="0" applyFont="1" applyFill="1" applyBorder="1" applyAlignment="1">
      <alignment horizontal="center" vertical="center" wrapText="1"/>
    </xf>
    <xf numFmtId="0" fontId="1" fillId="0" borderId="0" xfId="0" applyFont="1" applyFill="1" applyAlignment="1">
      <alignment horizontal="left" indent="1"/>
    </xf>
    <xf numFmtId="0" fontId="1" fillId="0" borderId="0" xfId="0" applyFont="1" applyFill="1"/>
    <xf numFmtId="0" fontId="0" fillId="4" borderId="42" xfId="0" applyFill="1" applyBorder="1" applyAlignment="1">
      <alignment horizontal="center" vertical="center"/>
    </xf>
    <xf numFmtId="0" fontId="0" fillId="6" borderId="42" xfId="0" applyFill="1" applyBorder="1" applyAlignment="1">
      <alignment horizontal="center" vertical="center"/>
    </xf>
    <xf numFmtId="0" fontId="0" fillId="9" borderId="42" xfId="0" applyFill="1" applyBorder="1" applyAlignment="1">
      <alignment horizontal="center" vertical="center"/>
    </xf>
    <xf numFmtId="0" fontId="0" fillId="12" borderId="42" xfId="0" applyFill="1" applyBorder="1" applyAlignment="1">
      <alignment horizontal="center"/>
    </xf>
    <xf numFmtId="0" fontId="0" fillId="0" borderId="40" xfId="0" applyBorder="1"/>
    <xf numFmtId="0" fontId="6" fillId="0" borderId="0" xfId="0" applyFont="1" applyFill="1" applyAlignment="1">
      <alignment horizontal="left"/>
    </xf>
    <xf numFmtId="0" fontId="6" fillId="0" borderId="0" xfId="0" applyFont="1" applyFill="1" applyAlignment="1">
      <alignment horizontal="right"/>
    </xf>
    <xf numFmtId="0" fontId="8" fillId="0" borderId="0" xfId="0" applyFont="1" applyFill="1"/>
    <xf numFmtId="0" fontId="0" fillId="26" borderId="4" xfId="0" applyFill="1" applyBorder="1"/>
    <xf numFmtId="0" fontId="0" fillId="26" borderId="5" xfId="0" applyFill="1" applyBorder="1"/>
    <xf numFmtId="0" fontId="1" fillId="26" borderId="0" xfId="0" applyFont="1" applyFill="1"/>
    <xf numFmtId="0" fontId="0" fillId="34" borderId="4" xfId="0" applyFill="1" applyBorder="1"/>
    <xf numFmtId="0" fontId="0" fillId="34" borderId="5" xfId="0" applyFill="1" applyBorder="1"/>
    <xf numFmtId="0" fontId="0" fillId="36" borderId="4" xfId="0" applyFill="1" applyBorder="1"/>
    <xf numFmtId="0" fontId="0" fillId="36" borderId="5" xfId="0" applyFill="1" applyBorder="1"/>
    <xf numFmtId="0" fontId="1" fillId="36" borderId="0" xfId="0" applyFont="1" applyFill="1"/>
    <xf numFmtId="0" fontId="3" fillId="26" borderId="0" xfId="0" quotePrefix="1" applyFont="1" applyFill="1" applyAlignment="1">
      <alignment horizontal="center"/>
    </xf>
    <xf numFmtId="0" fontId="3" fillId="34" borderId="0" xfId="0" quotePrefix="1" applyFont="1" applyFill="1" applyAlignment="1">
      <alignment horizontal="center"/>
    </xf>
    <xf numFmtId="0" fontId="3" fillId="36" borderId="0" xfId="0" quotePrefix="1" applyFont="1" applyFill="1" applyAlignment="1">
      <alignment horizontal="center"/>
    </xf>
    <xf numFmtId="0" fontId="3" fillId="33" borderId="4" xfId="0" applyFont="1" applyFill="1" applyBorder="1" applyAlignment="1">
      <alignment horizontal="center" vertical="center"/>
    </xf>
    <xf numFmtId="0" fontId="3" fillId="5" borderId="4" xfId="0" applyFont="1" applyFill="1" applyBorder="1" applyAlignment="1">
      <alignment horizontal="center" vertical="center"/>
    </xf>
    <xf numFmtId="0" fontId="0" fillId="26" borderId="27" xfId="0" applyFill="1" applyBorder="1"/>
    <xf numFmtId="0" fontId="0" fillId="0" borderId="21" xfId="0" applyBorder="1"/>
    <xf numFmtId="0" fontId="0" fillId="0" borderId="20" xfId="0" applyBorder="1"/>
    <xf numFmtId="0" fontId="3" fillId="0" borderId="21" xfId="0" applyFont="1" applyBorder="1"/>
    <xf numFmtId="164" fontId="0" fillId="0" borderId="20" xfId="0" applyNumberFormat="1" applyBorder="1"/>
    <xf numFmtId="0" fontId="0" fillId="0" borderId="0" xfId="0" applyBorder="1" applyAlignment="1">
      <alignment horizontal="right"/>
    </xf>
    <xf numFmtId="0" fontId="1" fillId="0" borderId="0" xfId="0" applyFont="1" applyBorder="1"/>
    <xf numFmtId="0" fontId="1" fillId="0" borderId="0" xfId="0" applyFont="1" applyBorder="1" applyAlignment="1">
      <alignment horizontal="right"/>
    </xf>
    <xf numFmtId="0" fontId="3" fillId="0" borderId="17" xfId="0" applyFont="1" applyBorder="1"/>
    <xf numFmtId="0" fontId="0" fillId="0" borderId="13" xfId="0" applyBorder="1"/>
    <xf numFmtId="0" fontId="0" fillId="0" borderId="6" xfId="0" applyBorder="1"/>
    <xf numFmtId="164" fontId="3" fillId="25" borderId="4" xfId="0" applyNumberFormat="1" applyFont="1" applyFill="1" applyBorder="1"/>
    <xf numFmtId="0" fontId="3" fillId="34" borderId="27" xfId="0" applyFont="1" applyFill="1" applyBorder="1"/>
    <xf numFmtId="0" fontId="3" fillId="36" borderId="27" xfId="0" applyFont="1" applyFill="1" applyBorder="1"/>
    <xf numFmtId="0" fontId="1" fillId="0" borderId="0" xfId="0" applyFont="1" applyBorder="1" applyAlignment="1">
      <alignment wrapText="1"/>
    </xf>
    <xf numFmtId="0" fontId="1" fillId="0" borderId="0" xfId="0" applyFont="1" applyBorder="1" applyAlignment="1">
      <alignment vertical="top" wrapText="1"/>
    </xf>
    <xf numFmtId="0" fontId="0" fillId="0" borderId="17" xfId="0" applyBorder="1"/>
    <xf numFmtId="0" fontId="1" fillId="0" borderId="13" xfId="0" applyFont="1" applyBorder="1" applyAlignment="1">
      <alignment vertical="top" wrapText="1"/>
    </xf>
    <xf numFmtId="0" fontId="1" fillId="0" borderId="0" xfId="0" applyFont="1" applyFill="1" applyBorder="1"/>
    <xf numFmtId="10" fontId="3" fillId="25" borderId="4" xfId="2" applyNumberFormat="1" applyFont="1" applyFill="1" applyBorder="1"/>
    <xf numFmtId="0" fontId="3" fillId="13" borderId="5" xfId="0" applyFont="1" applyFill="1" applyBorder="1"/>
    <xf numFmtId="0" fontId="0" fillId="13" borderId="7" xfId="0" applyFill="1" applyBorder="1"/>
    <xf numFmtId="0" fontId="0" fillId="13" borderId="1" xfId="0" applyFill="1" applyBorder="1"/>
    <xf numFmtId="0" fontId="3" fillId="0" borderId="0" xfId="0" applyFont="1" applyFill="1" applyBorder="1" applyAlignment="1">
      <alignment horizontal="center"/>
    </xf>
    <xf numFmtId="0" fontId="73" fillId="0" borderId="20" xfId="0" applyFont="1" applyBorder="1"/>
    <xf numFmtId="0" fontId="17" fillId="2" borderId="10" xfId="0" applyFont="1" applyFill="1" applyBorder="1" applyAlignment="1" applyProtection="1">
      <alignment horizontal="center" vertical="center" wrapText="1"/>
      <protection locked="0"/>
    </xf>
    <xf numFmtId="164" fontId="0" fillId="0" borderId="10" xfId="0" applyNumberFormat="1" applyBorder="1" applyProtection="1">
      <protection locked="0"/>
    </xf>
    <xf numFmtId="0" fontId="1" fillId="0" borderId="4" xfId="0" applyFont="1" applyBorder="1" applyAlignment="1" applyProtection="1">
      <alignment horizontal="right" vertical="top" wrapText="1"/>
      <protection locked="0"/>
    </xf>
    <xf numFmtId="0" fontId="76" fillId="0" borderId="0" xfId="0" applyFont="1" applyBorder="1"/>
    <xf numFmtId="0" fontId="14" fillId="0" borderId="16" xfId="0" applyFont="1" applyFill="1" applyBorder="1" applyAlignment="1">
      <alignment vertical="top" wrapText="1"/>
    </xf>
    <xf numFmtId="0" fontId="14" fillId="0" borderId="9" xfId="0" applyFont="1" applyFill="1" applyBorder="1" applyAlignment="1">
      <alignment vertical="top" wrapText="1"/>
    </xf>
    <xf numFmtId="0" fontId="14" fillId="0" borderId="0" xfId="0" applyFont="1" applyFill="1" applyBorder="1" applyAlignment="1">
      <alignment vertical="top" wrapText="1"/>
    </xf>
    <xf numFmtId="0" fontId="14" fillId="0" borderId="20" xfId="0" applyFont="1" applyFill="1" applyBorder="1" applyAlignment="1">
      <alignment vertical="top" wrapText="1"/>
    </xf>
    <xf numFmtId="0" fontId="14" fillId="0" borderId="13" xfId="0" applyFont="1" applyFill="1" applyBorder="1" applyAlignment="1">
      <alignment vertical="top" wrapText="1"/>
    </xf>
    <xf numFmtId="0" fontId="14" fillId="0" borderId="6" xfId="0" applyFont="1" applyFill="1" applyBorder="1" applyAlignment="1">
      <alignment vertical="top" wrapText="1"/>
    </xf>
    <xf numFmtId="0" fontId="17" fillId="0" borderId="19" xfId="0" applyFont="1" applyFill="1" applyBorder="1" applyAlignment="1">
      <alignment vertical="top"/>
    </xf>
    <xf numFmtId="0" fontId="14" fillId="0" borderId="21" xfId="0" applyFont="1" applyFill="1" applyBorder="1" applyAlignment="1">
      <alignment vertical="top"/>
    </xf>
    <xf numFmtId="0" fontId="14" fillId="0" borderId="0" xfId="0" applyFont="1" applyAlignment="1">
      <alignment horizontal="left" vertical="center"/>
    </xf>
    <xf numFmtId="0" fontId="66" fillId="0" borderId="13" xfId="0" applyFont="1" applyBorder="1" applyAlignment="1" applyProtection="1">
      <alignment horizontal="center" wrapText="1"/>
    </xf>
    <xf numFmtId="0" fontId="14" fillId="0" borderId="0" xfId="0" applyFont="1" applyAlignment="1">
      <alignment horizontal="left" vertical="center"/>
    </xf>
    <xf numFmtId="0" fontId="48" fillId="11" borderId="0" xfId="3" applyFont="1" applyFill="1" applyAlignment="1">
      <alignment vertical="center" textRotation="90"/>
    </xf>
    <xf numFmtId="0" fontId="1" fillId="15" borderId="0" xfId="3" applyFill="1" applyAlignment="1">
      <alignment horizontal="center"/>
    </xf>
    <xf numFmtId="0" fontId="58" fillId="15" borderId="0" xfId="3" applyFont="1" applyFill="1" applyBorder="1" applyAlignment="1">
      <alignment vertical="center" wrapText="1"/>
    </xf>
    <xf numFmtId="0" fontId="41" fillId="15" borderId="0" xfId="3" applyFont="1" applyFill="1" applyBorder="1" applyAlignment="1">
      <alignment vertical="center" wrapText="1"/>
    </xf>
    <xf numFmtId="0" fontId="1" fillId="0" borderId="0" xfId="3"/>
    <xf numFmtId="0" fontId="1" fillId="0" borderId="0" xfId="3" applyFont="1"/>
    <xf numFmtId="0" fontId="1" fillId="0" borderId="0" xfId="3" applyAlignment="1">
      <alignment vertical="center"/>
    </xf>
    <xf numFmtId="0" fontId="35" fillId="0" borderId="0" xfId="3" applyFont="1" applyAlignment="1">
      <alignment vertical="center"/>
    </xf>
    <xf numFmtId="14" fontId="17" fillId="0" borderId="16" xfId="3" quotePrefix="1" applyNumberFormat="1" applyFont="1" applyFill="1" applyBorder="1" applyAlignment="1">
      <alignment horizontal="center" vertical="center"/>
    </xf>
    <xf numFmtId="14" fontId="14" fillId="0" borderId="16" xfId="3" applyNumberFormat="1" applyFont="1" applyFill="1" applyBorder="1" applyAlignment="1">
      <alignment horizontal="center" vertical="center"/>
    </xf>
    <xf numFmtId="0" fontId="25" fillId="0" borderId="16" xfId="3" applyFont="1" applyFill="1" applyBorder="1" applyAlignment="1">
      <alignment horizontal="right" vertical="center"/>
    </xf>
    <xf numFmtId="0" fontId="17" fillId="0" borderId="16" xfId="3" applyNumberFormat="1" applyFont="1" applyFill="1" applyBorder="1" applyAlignment="1">
      <alignment horizontal="center" vertical="center"/>
    </xf>
    <xf numFmtId="0" fontId="14" fillId="0" borderId="9" xfId="3" applyNumberFormat="1" applyFont="1" applyFill="1" applyBorder="1" applyAlignment="1">
      <alignment horizontal="center" vertical="center"/>
    </xf>
    <xf numFmtId="0" fontId="25" fillId="0" borderId="21" xfId="3" applyFont="1" applyFill="1" applyBorder="1" applyAlignment="1">
      <alignment horizontal="left" vertical="center"/>
    </xf>
    <xf numFmtId="49" fontId="25" fillId="0" borderId="0" xfId="3" applyNumberFormat="1" applyFont="1" applyFill="1" applyBorder="1" applyAlignment="1">
      <alignment horizontal="left" vertical="center"/>
    </xf>
    <xf numFmtId="0" fontId="1" fillId="0" borderId="0" xfId="3" applyFill="1" applyBorder="1" applyAlignment="1">
      <alignment horizontal="left" vertical="center"/>
    </xf>
    <xf numFmtId="14" fontId="17" fillId="0" borderId="13" xfId="3" applyNumberFormat="1" applyFont="1" applyFill="1" applyBorder="1" applyAlignment="1">
      <alignment horizontal="center" vertical="top" wrapText="1"/>
    </xf>
    <xf numFmtId="0" fontId="1" fillId="0" borderId="13" xfId="3" applyFill="1" applyBorder="1" applyAlignment="1">
      <alignment horizontal="center" vertical="center"/>
    </xf>
    <xf numFmtId="14" fontId="17" fillId="0" borderId="13" xfId="3" quotePrefix="1" applyNumberFormat="1" applyFont="1" applyFill="1" applyBorder="1" applyAlignment="1">
      <alignment horizontal="center" vertical="center"/>
    </xf>
    <xf numFmtId="0" fontId="14" fillId="0" borderId="13" xfId="3" applyFont="1" applyBorder="1" applyAlignment="1">
      <alignment vertical="center"/>
    </xf>
    <xf numFmtId="0" fontId="25" fillId="0" borderId="13" xfId="3" applyFont="1" applyFill="1" applyBorder="1" applyAlignment="1">
      <alignment horizontal="right" vertical="center"/>
    </xf>
    <xf numFmtId="14" fontId="14" fillId="0" borderId="13" xfId="3" applyNumberFormat="1" applyFont="1" applyFill="1" applyBorder="1" applyAlignment="1">
      <alignment horizontal="center" vertical="center"/>
    </xf>
    <xf numFmtId="0" fontId="17" fillId="0" borderId="13" xfId="3" applyNumberFormat="1" applyFont="1" applyFill="1" applyBorder="1" applyAlignment="1">
      <alignment horizontal="center" vertical="center"/>
    </xf>
    <xf numFmtId="0" fontId="14" fillId="0" borderId="6" xfId="3" applyNumberFormat="1" applyFont="1" applyFill="1" applyBorder="1" applyAlignment="1">
      <alignment horizontal="center" vertical="center"/>
    </xf>
    <xf numFmtId="0" fontId="1" fillId="15" borderId="7" xfId="3" applyFont="1" applyFill="1" applyBorder="1" applyAlignment="1">
      <alignment vertical="top" wrapText="1"/>
    </xf>
    <xf numFmtId="0" fontId="1" fillId="15" borderId="1" xfId="3" applyFont="1" applyFill="1" applyBorder="1" applyAlignment="1">
      <alignment vertical="top" wrapText="1"/>
    </xf>
    <xf numFmtId="0" fontId="33" fillId="0" borderId="0" xfId="3" applyFont="1"/>
    <xf numFmtId="0" fontId="1" fillId="0" borderId="7" xfId="3" applyFont="1" applyFill="1" applyBorder="1" applyAlignment="1">
      <alignment wrapText="1"/>
    </xf>
    <xf numFmtId="0" fontId="1" fillId="0" borderId="1" xfId="3" applyFont="1" applyFill="1" applyBorder="1" applyAlignment="1">
      <alignment wrapText="1"/>
    </xf>
    <xf numFmtId="0" fontId="31" fillId="0" borderId="0" xfId="3" applyFont="1"/>
    <xf numFmtId="0" fontId="24" fillId="3" borderId="10" xfId="3" applyFont="1" applyFill="1" applyBorder="1" applyAlignment="1">
      <alignment horizontal="center"/>
    </xf>
    <xf numFmtId="0" fontId="26" fillId="26" borderId="5" xfId="3" applyFont="1" applyFill="1" applyBorder="1" applyAlignment="1">
      <alignment horizontal="center"/>
    </xf>
    <xf numFmtId="0" fontId="24" fillId="3" borderId="5" xfId="3" applyFont="1" applyFill="1" applyBorder="1" applyAlignment="1">
      <alignment horizontal="center"/>
    </xf>
    <xf numFmtId="0" fontId="26" fillId="0" borderId="0" xfId="3" applyFont="1" applyAlignment="1">
      <alignment horizontal="center"/>
    </xf>
    <xf numFmtId="0" fontId="33" fillId="0" borderId="0" xfId="3" applyFont="1" applyAlignment="1">
      <alignment vertical="center"/>
    </xf>
    <xf numFmtId="0" fontId="3" fillId="0" borderId="0" xfId="3" applyFont="1" applyAlignment="1">
      <alignment horizontal="center"/>
    </xf>
    <xf numFmtId="0" fontId="24" fillId="0" borderId="0" xfId="3" applyFont="1" applyAlignment="1">
      <alignment horizontal="center"/>
    </xf>
    <xf numFmtId="0" fontId="1" fillId="0" borderId="0" xfId="3" applyFont="1" applyAlignment="1">
      <alignment horizontal="center"/>
    </xf>
    <xf numFmtId="0" fontId="1" fillId="4" borderId="0" xfId="3" applyFont="1" applyFill="1" applyAlignment="1">
      <alignment horizontal="left"/>
    </xf>
    <xf numFmtId="0" fontId="1" fillId="4" borderId="0" xfId="3" applyFont="1" applyFill="1" applyAlignment="1">
      <alignment horizontal="center"/>
    </xf>
    <xf numFmtId="0" fontId="1" fillId="37" borderId="0" xfId="3" applyFont="1" applyFill="1" applyAlignment="1" applyProtection="1">
      <alignment horizontal="center"/>
    </xf>
    <xf numFmtId="0" fontId="1" fillId="4" borderId="18" xfId="3" applyFont="1" applyFill="1" applyBorder="1" applyAlignment="1">
      <alignment horizontal="center"/>
    </xf>
    <xf numFmtId="0" fontId="1" fillId="4" borderId="19" xfId="3" applyFont="1" applyFill="1" applyBorder="1" applyAlignment="1">
      <alignment horizontal="center"/>
    </xf>
    <xf numFmtId="0" fontId="1" fillId="7" borderId="0" xfId="3" applyFill="1" applyAlignment="1">
      <alignment wrapText="1"/>
    </xf>
    <xf numFmtId="0" fontId="1" fillId="7" borderId="0" xfId="3" applyFont="1" applyFill="1" applyAlignment="1">
      <alignment wrapText="1"/>
    </xf>
    <xf numFmtId="0" fontId="24" fillId="0" borderId="0" xfId="3" applyFont="1" applyBorder="1" applyAlignment="1">
      <alignment horizontal="center" wrapText="1"/>
    </xf>
    <xf numFmtId="0" fontId="1" fillId="0" borderId="0" xfId="3" applyFont="1" applyBorder="1" applyAlignment="1">
      <alignment horizontal="center" wrapText="1"/>
    </xf>
    <xf numFmtId="0" fontId="1" fillId="4" borderId="0" xfId="3" applyFont="1" applyFill="1" applyBorder="1" applyAlignment="1">
      <alignment horizontal="center" wrapText="1"/>
    </xf>
    <xf numFmtId="0" fontId="1" fillId="4" borderId="4" xfId="3" applyFont="1" applyFill="1" applyBorder="1" applyAlignment="1">
      <alignment horizontal="center" wrapText="1"/>
    </xf>
    <xf numFmtId="0" fontId="1" fillId="0" borderId="4" xfId="3" applyFont="1" applyBorder="1"/>
    <xf numFmtId="0" fontId="27" fillId="0" borderId="10" xfId="3" applyFont="1" applyBorder="1" applyAlignment="1">
      <alignment horizontal="center" vertical="center"/>
    </xf>
    <xf numFmtId="49" fontId="10" fillId="0" borderId="10" xfId="3" applyNumberFormat="1" applyFont="1" applyBorder="1" applyAlignment="1" applyProtection="1">
      <alignment horizontal="center" vertical="center"/>
      <protection locked="0"/>
    </xf>
    <xf numFmtId="0" fontId="10" fillId="0" borderId="10" xfId="3" applyFont="1" applyBorder="1" applyAlignment="1" applyProtection="1">
      <alignment horizontal="center" vertical="center"/>
      <protection locked="0"/>
    </xf>
    <xf numFmtId="14" fontId="10" fillId="0" borderId="4" xfId="3" applyNumberFormat="1" applyFont="1" applyBorder="1" applyAlignment="1" applyProtection="1">
      <alignment horizontal="center" vertical="center"/>
      <protection locked="0"/>
    </xf>
    <xf numFmtId="164" fontId="10" fillId="0" borderId="17" xfId="3" applyNumberFormat="1" applyFont="1" applyBorder="1" applyAlignment="1" applyProtection="1">
      <alignment horizontal="center" vertical="center"/>
      <protection locked="0"/>
    </xf>
    <xf numFmtId="14" fontId="10" fillId="0" borderId="10" xfId="3" applyNumberFormat="1" applyFont="1" applyBorder="1" applyAlignment="1" applyProtection="1">
      <alignment horizontal="center" vertical="center"/>
      <protection locked="0"/>
    </xf>
    <xf numFmtId="1" fontId="10" fillId="15" borderId="10" xfId="3" applyNumberFormat="1" applyFont="1" applyFill="1" applyBorder="1" applyAlignment="1" applyProtection="1">
      <alignment horizontal="center" vertical="center"/>
    </xf>
    <xf numFmtId="0" fontId="27" fillId="15" borderId="10" xfId="3" applyFont="1" applyFill="1" applyBorder="1" applyAlignment="1" applyProtection="1">
      <alignment horizontal="center" vertical="center" wrapText="1"/>
    </xf>
    <xf numFmtId="0" fontId="27" fillId="11" borderId="10" xfId="3" applyFont="1" applyFill="1" applyBorder="1" applyAlignment="1" applyProtection="1">
      <alignment horizontal="left" vertical="top" wrapText="1"/>
      <protection locked="0"/>
    </xf>
    <xf numFmtId="10" fontId="10" fillId="3" borderId="4" xfId="3" applyNumberFormat="1" applyFont="1" applyFill="1" applyBorder="1" applyAlignment="1">
      <alignment horizontal="center" vertical="center"/>
    </xf>
    <xf numFmtId="0" fontId="10" fillId="0" borderId="10" xfId="3" applyNumberFormat="1" applyFont="1" applyBorder="1" applyAlignment="1" applyProtection="1">
      <alignment horizontal="center" vertical="center"/>
    </xf>
    <xf numFmtId="0" fontId="10" fillId="0" borderId="10" xfId="3" applyFont="1" applyBorder="1" applyAlignment="1" applyProtection="1">
      <alignment horizontal="center" vertical="center"/>
    </xf>
    <xf numFmtId="0" fontId="24" fillId="0" borderId="0" xfId="3" applyFont="1"/>
    <xf numFmtId="0" fontId="1" fillId="4" borderId="10" xfId="3" applyFill="1" applyBorder="1" applyAlignment="1">
      <alignment horizontal="center"/>
    </xf>
    <xf numFmtId="0" fontId="27" fillId="0" borderId="4" xfId="3" applyFont="1" applyBorder="1" applyAlignment="1">
      <alignment horizontal="center" vertical="center"/>
    </xf>
    <xf numFmtId="0" fontId="1" fillId="4" borderId="4" xfId="3" applyFill="1" applyBorder="1"/>
    <xf numFmtId="0" fontId="1" fillId="4" borderId="4" xfId="3" applyFill="1" applyBorder="1" applyAlignment="1">
      <alignment horizontal="center"/>
    </xf>
    <xf numFmtId="0" fontId="1" fillId="4" borderId="17" xfId="3" applyFill="1" applyBorder="1" applyAlignment="1">
      <alignment horizontal="center"/>
    </xf>
    <xf numFmtId="0" fontId="1" fillId="4" borderId="0" xfId="3" applyFill="1"/>
    <xf numFmtId="0" fontId="1" fillId="4" borderId="4" xfId="3" applyFont="1" applyFill="1" applyBorder="1" applyAlignment="1">
      <alignment horizontal="center"/>
    </xf>
    <xf numFmtId="0" fontId="1" fillId="4" borderId="5" xfId="3" applyFill="1" applyBorder="1" applyAlignment="1">
      <alignment horizontal="center"/>
    </xf>
    <xf numFmtId="0" fontId="1" fillId="4" borderId="5" xfId="3" applyFont="1" applyFill="1" applyBorder="1" applyAlignment="1">
      <alignment horizontal="center"/>
    </xf>
    <xf numFmtId="0" fontId="1" fillId="0" borderId="0" xfId="3" applyAlignment="1">
      <alignment wrapText="1"/>
    </xf>
    <xf numFmtId="0" fontId="1" fillId="18" borderId="0" xfId="3" applyFont="1" applyFill="1"/>
    <xf numFmtId="0" fontId="1" fillId="18" borderId="0" xfId="3" applyFill="1"/>
    <xf numFmtId="0" fontId="10" fillId="18" borderId="0" xfId="3" applyFont="1" applyFill="1" applyBorder="1" applyAlignment="1">
      <alignment horizontal="center" vertical="center"/>
    </xf>
    <xf numFmtId="0" fontId="10" fillId="31" borderId="37" xfId="3" applyNumberFormat="1" applyFont="1" applyFill="1" applyBorder="1" applyAlignment="1">
      <alignment horizontal="center" vertical="center"/>
    </xf>
    <xf numFmtId="0" fontId="10" fillId="31" borderId="13" xfId="3" applyFont="1" applyFill="1" applyBorder="1" applyAlignment="1">
      <alignment horizontal="center" vertical="center"/>
    </xf>
    <xf numFmtId="0" fontId="10" fillId="18" borderId="0" xfId="3" quotePrefix="1" applyFont="1" applyFill="1" applyBorder="1" applyAlignment="1">
      <alignment horizontal="left" vertical="center"/>
    </xf>
    <xf numFmtId="14" fontId="10" fillId="18" borderId="0" xfId="3" applyNumberFormat="1" applyFont="1" applyFill="1" applyBorder="1" applyAlignment="1">
      <alignment horizontal="center" vertical="center"/>
    </xf>
    <xf numFmtId="0" fontId="10" fillId="18" borderId="0" xfId="3" applyFont="1" applyFill="1" applyBorder="1" applyAlignment="1">
      <alignment horizontal="right" vertical="center"/>
    </xf>
    <xf numFmtId="164" fontId="10" fillId="18" borderId="0" xfId="3" applyNumberFormat="1" applyFont="1" applyFill="1" applyBorder="1" applyAlignment="1">
      <alignment horizontal="center" vertical="center"/>
    </xf>
    <xf numFmtId="10" fontId="10" fillId="18" borderId="0" xfId="3" applyNumberFormat="1" applyFont="1" applyFill="1" applyBorder="1" applyAlignment="1">
      <alignment horizontal="center" vertical="center"/>
    </xf>
    <xf numFmtId="0" fontId="1" fillId="0" borderId="0" xfId="3" quotePrefix="1" applyFont="1"/>
    <xf numFmtId="0" fontId="1" fillId="0" borderId="0" xfId="3" applyAlignment="1">
      <alignment horizontal="center"/>
    </xf>
    <xf numFmtId="49" fontId="1" fillId="0" borderId="0" xfId="3" applyNumberFormat="1" applyAlignment="1">
      <alignment horizontal="center"/>
    </xf>
    <xf numFmtId="0" fontId="3" fillId="34" borderId="4" xfId="3" applyFont="1" applyFill="1" applyBorder="1" applyAlignment="1">
      <alignment horizontal="center"/>
    </xf>
    <xf numFmtId="0" fontId="1" fillId="34" borderId="0" xfId="3" applyFill="1"/>
    <xf numFmtId="0" fontId="7" fillId="34" borderId="4" xfId="3" quotePrefix="1" applyFont="1" applyFill="1" applyBorder="1" applyAlignment="1">
      <alignment horizontal="center"/>
    </xf>
    <xf numFmtId="0" fontId="64" fillId="0" borderId="13" xfId="3" applyFont="1" applyBorder="1" applyAlignment="1">
      <alignment horizontal="centerContinuous" vertical="top" wrapText="1"/>
    </xf>
    <xf numFmtId="0" fontId="41" fillId="0" borderId="13" xfId="3" applyFont="1" applyBorder="1" applyAlignment="1">
      <alignment horizontal="centerContinuous" vertical="top" wrapText="1"/>
    </xf>
    <xf numFmtId="0" fontId="41" fillId="0" borderId="13" xfId="3" applyNumberFormat="1" applyFont="1" applyBorder="1" applyAlignment="1">
      <alignment horizontal="centerContinuous" vertical="top" wrapText="1"/>
    </xf>
    <xf numFmtId="2" fontId="41" fillId="0" borderId="13" xfId="3" applyNumberFormat="1" applyFont="1" applyBorder="1" applyAlignment="1">
      <alignment horizontal="centerContinuous" vertical="top" wrapText="1"/>
    </xf>
    <xf numFmtId="0" fontId="5" fillId="3" borderId="19" xfId="3" applyFont="1" applyFill="1" applyBorder="1" applyAlignment="1">
      <alignment horizontal="centerContinuous" vertical="center"/>
    </xf>
    <xf numFmtId="0" fontId="5" fillId="3" borderId="16" xfId="3" applyFont="1" applyFill="1" applyBorder="1" applyAlignment="1">
      <alignment horizontal="centerContinuous" vertical="center"/>
    </xf>
    <xf numFmtId="0" fontId="5" fillId="3" borderId="16" xfId="3" applyNumberFormat="1" applyFont="1" applyFill="1" applyBorder="1" applyAlignment="1">
      <alignment horizontal="centerContinuous" vertical="center"/>
    </xf>
    <xf numFmtId="2" fontId="5" fillId="3" borderId="16" xfId="3" applyNumberFormat="1" applyFont="1" applyFill="1" applyBorder="1" applyAlignment="1">
      <alignment horizontal="centerContinuous" vertical="center"/>
    </xf>
    <xf numFmtId="0" fontId="5" fillId="3" borderId="9" xfId="3" applyFont="1" applyFill="1" applyBorder="1" applyAlignment="1">
      <alignment horizontal="centerContinuous" vertical="center"/>
    </xf>
    <xf numFmtId="0" fontId="5" fillId="3" borderId="21" xfId="3" applyFont="1" applyFill="1" applyBorder="1" applyAlignment="1">
      <alignment horizontal="centerContinuous" vertical="center"/>
    </xf>
    <xf numFmtId="0" fontId="5" fillId="3" borderId="0" xfId="3" applyFont="1" applyFill="1" applyBorder="1" applyAlignment="1">
      <alignment horizontal="centerContinuous" vertical="center"/>
    </xf>
    <xf numFmtId="0" fontId="5" fillId="3" borderId="13" xfId="3" applyNumberFormat="1" applyFont="1" applyFill="1" applyBorder="1" applyAlignment="1">
      <alignment horizontal="centerContinuous" vertical="center"/>
    </xf>
    <xf numFmtId="2" fontId="5" fillId="3" borderId="13" xfId="3" applyNumberFormat="1" applyFont="1" applyFill="1" applyBorder="1" applyAlignment="1">
      <alignment horizontal="centerContinuous" vertical="center"/>
    </xf>
    <xf numFmtId="0" fontId="5" fillId="3" borderId="6" xfId="3" applyFont="1" applyFill="1" applyBorder="1" applyAlignment="1">
      <alignment horizontal="centerContinuous" vertical="center"/>
    </xf>
    <xf numFmtId="0" fontId="3" fillId="0" borderId="48" xfId="3" applyNumberFormat="1" applyFont="1" applyFill="1" applyBorder="1" applyAlignment="1">
      <alignment vertical="center" wrapText="1"/>
    </xf>
    <xf numFmtId="0" fontId="3" fillId="0" borderId="7" xfId="3" applyNumberFormat="1" applyFont="1" applyFill="1" applyBorder="1" applyAlignment="1">
      <alignment vertical="center" wrapText="1"/>
    </xf>
    <xf numFmtId="2" fontId="6" fillId="0" borderId="8" xfId="3" applyNumberFormat="1" applyFont="1" applyFill="1" applyBorder="1" applyAlignment="1">
      <alignment horizontal="right" vertical="center" wrapText="1"/>
    </xf>
    <xf numFmtId="0" fontId="17" fillId="0" borderId="1" xfId="3" applyNumberFormat="1" applyFont="1" applyFill="1" applyBorder="1" applyAlignment="1">
      <alignment vertical="center"/>
    </xf>
    <xf numFmtId="0" fontId="1" fillId="0" borderId="0" xfId="3" applyFill="1" applyBorder="1" applyAlignment="1">
      <alignment horizontal="center" vertical="center"/>
    </xf>
    <xf numFmtId="0" fontId="1" fillId="0" borderId="16" xfId="3" applyNumberFormat="1" applyFill="1" applyBorder="1" applyAlignment="1">
      <alignment horizontal="center" vertical="center"/>
    </xf>
    <xf numFmtId="2" fontId="25" fillId="0" borderId="16" xfId="3" applyNumberFormat="1" applyFont="1" applyFill="1" applyBorder="1" applyAlignment="1">
      <alignment horizontal="right" vertical="center"/>
    </xf>
    <xf numFmtId="0" fontId="25" fillId="0" borderId="9" xfId="3" applyFont="1" applyFill="1" applyBorder="1" applyAlignment="1">
      <alignment horizontal="right" vertical="center"/>
    </xf>
    <xf numFmtId="0" fontId="1" fillId="15" borderId="5" xfId="3" applyFont="1" applyFill="1" applyBorder="1" applyAlignment="1">
      <alignment vertical="top" wrapText="1"/>
    </xf>
    <xf numFmtId="0" fontId="1" fillId="0" borderId="7" xfId="3" applyNumberFormat="1" applyFont="1" applyFill="1" applyBorder="1" applyAlignment="1">
      <alignment wrapText="1"/>
    </xf>
    <xf numFmtId="2" fontId="1" fillId="0" borderId="7" xfId="3" applyNumberFormat="1" applyFont="1" applyFill="1" applyBorder="1" applyAlignment="1">
      <alignment wrapText="1"/>
    </xf>
    <xf numFmtId="0" fontId="24" fillId="3" borderId="5" xfId="3" applyNumberFormat="1" applyFont="1" applyFill="1" applyBorder="1" applyAlignment="1">
      <alignment horizontal="center"/>
    </xf>
    <xf numFmtId="0" fontId="1" fillId="18" borderId="0" xfId="3" applyFont="1" applyFill="1" applyAlignment="1">
      <alignment horizontal="center"/>
    </xf>
    <xf numFmtId="0" fontId="3" fillId="4" borderId="18" xfId="3" applyFont="1" applyFill="1" applyBorder="1" applyAlignment="1">
      <alignment horizontal="center"/>
    </xf>
    <xf numFmtId="0" fontId="3" fillId="18" borderId="0" xfId="3" applyFont="1" applyFill="1" applyAlignment="1">
      <alignment horizontal="left"/>
    </xf>
    <xf numFmtId="0" fontId="3" fillId="18" borderId="0" xfId="3" applyFont="1" applyFill="1" applyAlignment="1">
      <alignment horizontal="center"/>
    </xf>
    <xf numFmtId="0" fontId="1" fillId="18" borderId="0" xfId="3" applyFont="1" applyFill="1" applyBorder="1" applyAlignment="1">
      <alignment horizontal="left"/>
    </xf>
    <xf numFmtId="0" fontId="79" fillId="18" borderId="0" xfId="3" applyFont="1" applyFill="1"/>
    <xf numFmtId="1" fontId="10" fillId="0" borderId="10" xfId="3" applyNumberFormat="1" applyFont="1" applyBorder="1" applyAlignment="1" applyProtection="1">
      <alignment horizontal="center" vertical="center"/>
      <protection locked="0"/>
    </xf>
    <xf numFmtId="0" fontId="1" fillId="4" borderId="10" xfId="3" applyFont="1" applyFill="1" applyBorder="1" applyAlignment="1">
      <alignment horizontal="center"/>
    </xf>
    <xf numFmtId="0" fontId="1" fillId="18" borderId="0" xfId="3" applyFont="1" applyFill="1" applyAlignment="1">
      <alignment horizontal="left"/>
    </xf>
    <xf numFmtId="0" fontId="1" fillId="0" borderId="0" xfId="3" applyAlignment="1">
      <alignment horizontal="left"/>
    </xf>
    <xf numFmtId="0" fontId="10" fillId="0" borderId="0" xfId="3" applyFont="1" applyBorder="1" applyAlignment="1" applyProtection="1">
      <alignment horizontal="center" vertical="center"/>
      <protection locked="0"/>
    </xf>
    <xf numFmtId="0" fontId="10" fillId="0" borderId="0" xfId="3" applyNumberFormat="1" applyFont="1" applyBorder="1" applyAlignment="1" applyProtection="1">
      <alignment horizontal="center" vertical="center"/>
      <protection locked="0"/>
    </xf>
    <xf numFmtId="2" fontId="10" fillId="0" borderId="0" xfId="3" applyNumberFormat="1" applyFont="1" applyBorder="1" applyAlignment="1" applyProtection="1">
      <alignment horizontal="center" vertical="center"/>
      <protection locked="0"/>
    </xf>
    <xf numFmtId="0" fontId="10" fillId="18" borderId="0" xfId="3" applyNumberFormat="1" applyFont="1" applyFill="1" applyBorder="1" applyAlignment="1">
      <alignment horizontal="center" vertical="center"/>
    </xf>
    <xf numFmtId="2" fontId="10" fillId="18" borderId="0" xfId="3" applyNumberFormat="1" applyFont="1" applyFill="1" applyBorder="1" applyAlignment="1">
      <alignment horizontal="center" vertical="center"/>
    </xf>
    <xf numFmtId="0" fontId="1" fillId="0" borderId="0" xfId="3" applyNumberFormat="1"/>
    <xf numFmtId="2" fontId="1" fillId="0" borderId="0" xfId="3" applyNumberFormat="1"/>
    <xf numFmtId="0" fontId="1" fillId="0" borderId="0" xfId="0" applyFont="1" applyBorder="1" applyAlignment="1">
      <alignment horizontal="right" vertical="center" wrapText="1"/>
    </xf>
    <xf numFmtId="0" fontId="5" fillId="15" borderId="0" xfId="3" applyFont="1" applyFill="1" applyBorder="1" applyAlignment="1">
      <alignment horizontal="centerContinuous" vertical="center"/>
    </xf>
    <xf numFmtId="0" fontId="1" fillId="15" borderId="0" xfId="3" applyFill="1" applyAlignment="1">
      <alignment horizontal="centerContinuous"/>
    </xf>
    <xf numFmtId="0" fontId="5" fillId="15" borderId="33" xfId="3" applyFont="1" applyFill="1" applyBorder="1" applyAlignment="1">
      <alignment horizontal="centerContinuous" vertical="center"/>
    </xf>
    <xf numFmtId="0" fontId="1" fillId="0" borderId="28" xfId="3" applyBorder="1"/>
    <xf numFmtId="14" fontId="3" fillId="0" borderId="28" xfId="3" applyNumberFormat="1" applyFont="1" applyFill="1" applyBorder="1" applyAlignment="1">
      <alignment vertical="center" wrapText="1"/>
    </xf>
    <xf numFmtId="14" fontId="7" fillId="0" borderId="65" xfId="3" quotePrefix="1" applyNumberFormat="1" applyFont="1" applyFill="1" applyBorder="1" applyAlignment="1">
      <alignment vertical="center"/>
    </xf>
    <xf numFmtId="0" fontId="3" fillId="0" borderId="66" xfId="3" applyFont="1" applyFill="1" applyBorder="1" applyAlignment="1">
      <alignment horizontal="right" vertical="center"/>
    </xf>
    <xf numFmtId="0" fontId="7" fillId="0" borderId="29" xfId="3" applyNumberFormat="1" applyFont="1" applyFill="1" applyBorder="1" applyAlignment="1">
      <alignment vertical="center"/>
    </xf>
    <xf numFmtId="0" fontId="6" fillId="0" borderId="13" xfId="3" applyFont="1" applyBorder="1"/>
    <xf numFmtId="0" fontId="6" fillId="0" borderId="0" xfId="3" applyFont="1"/>
    <xf numFmtId="0" fontId="6" fillId="0" borderId="19" xfId="3" applyFont="1" applyBorder="1"/>
    <xf numFmtId="0" fontId="6" fillId="0" borderId="16" xfId="3" applyFont="1" applyBorder="1"/>
    <xf numFmtId="0" fontId="1" fillId="0" borderId="9" xfId="3" applyBorder="1"/>
    <xf numFmtId="0" fontId="3" fillId="0" borderId="4" xfId="3" applyFont="1" applyBorder="1" applyAlignment="1">
      <alignment horizontal="center" wrapText="1"/>
    </xf>
    <xf numFmtId="0" fontId="1" fillId="0" borderId="16" xfId="3" applyBorder="1"/>
    <xf numFmtId="0" fontId="3" fillId="0" borderId="18" xfId="3" applyFont="1" applyBorder="1" applyAlignment="1">
      <alignment horizontal="center" wrapText="1"/>
    </xf>
    <xf numFmtId="0" fontId="10" fillId="2" borderId="67" xfId="3" applyFont="1" applyFill="1" applyBorder="1" applyAlignment="1">
      <alignment vertical="center"/>
    </xf>
    <xf numFmtId="0" fontId="10" fillId="2" borderId="68" xfId="3" applyFont="1" applyFill="1" applyBorder="1" applyAlignment="1">
      <alignment vertical="center"/>
    </xf>
    <xf numFmtId="0" fontId="1" fillId="0" borderId="69" xfId="3" applyBorder="1"/>
    <xf numFmtId="0" fontId="1" fillId="0" borderId="70" xfId="3" applyBorder="1"/>
    <xf numFmtId="9" fontId="1" fillId="0" borderId="70" xfId="3" applyNumberFormat="1" applyBorder="1"/>
    <xf numFmtId="0" fontId="10" fillId="2" borderId="71" xfId="3" applyFont="1" applyFill="1" applyBorder="1" applyAlignment="1">
      <alignment vertical="center"/>
    </xf>
    <xf numFmtId="0" fontId="10" fillId="2" borderId="72" xfId="3" applyFont="1" applyFill="1" applyBorder="1" applyAlignment="1">
      <alignment vertical="center"/>
    </xf>
    <xf numFmtId="0" fontId="1" fillId="0" borderId="73" xfId="3" applyBorder="1"/>
    <xf numFmtId="0" fontId="1" fillId="0" borderId="74" xfId="3" applyBorder="1"/>
    <xf numFmtId="9" fontId="1" fillId="0" borderId="74" xfId="3" applyNumberFormat="1" applyBorder="1"/>
    <xf numFmtId="0" fontId="10" fillId="0" borderId="71" xfId="3" applyFont="1" applyBorder="1"/>
    <xf numFmtId="0" fontId="1" fillId="0" borderId="72" xfId="3" applyFont="1" applyBorder="1"/>
    <xf numFmtId="0" fontId="10" fillId="0" borderId="72" xfId="3" applyFont="1" applyBorder="1"/>
    <xf numFmtId="0" fontId="1" fillId="0" borderId="74" xfId="3" applyFont="1" applyBorder="1"/>
    <xf numFmtId="0" fontId="10" fillId="0" borderId="71" xfId="3" applyFont="1" applyFill="1" applyBorder="1"/>
    <xf numFmtId="0" fontId="1" fillId="0" borderId="72" xfId="3" applyFont="1" applyFill="1" applyBorder="1"/>
    <xf numFmtId="0" fontId="10" fillId="0" borderId="72" xfId="3" applyFont="1" applyFill="1" applyBorder="1"/>
    <xf numFmtId="0" fontId="10" fillId="2" borderId="75" xfId="3" applyFont="1" applyFill="1" applyBorder="1" applyAlignment="1">
      <alignment vertical="center"/>
    </xf>
    <xf numFmtId="0" fontId="10" fillId="2" borderId="76" xfId="3" applyFont="1" applyFill="1" applyBorder="1" applyAlignment="1">
      <alignment vertical="center"/>
    </xf>
    <xf numFmtId="0" fontId="1" fillId="0" borderId="77" xfId="3" applyBorder="1"/>
    <xf numFmtId="0" fontId="1" fillId="0" borderId="78" xfId="3" applyBorder="1"/>
    <xf numFmtId="9" fontId="1" fillId="0" borderId="78" xfId="3" applyNumberFormat="1" applyBorder="1"/>
    <xf numFmtId="0" fontId="6" fillId="2" borderId="10" xfId="3" applyFont="1" applyFill="1" applyBorder="1" applyAlignment="1">
      <alignment vertical="center"/>
    </xf>
    <xf numFmtId="0" fontId="1" fillId="0" borderId="10" xfId="3" applyBorder="1"/>
    <xf numFmtId="0" fontId="3" fillId="0" borderId="10" xfId="3" applyFont="1" applyBorder="1"/>
    <xf numFmtId="9" fontId="3" fillId="0" borderId="10" xfId="3" applyNumberFormat="1" applyFont="1" applyBorder="1"/>
    <xf numFmtId="0" fontId="10" fillId="0" borderId="79" xfId="3" applyFont="1" applyFill="1" applyBorder="1"/>
    <xf numFmtId="0" fontId="1" fillId="0" borderId="80" xfId="3" applyFont="1" applyFill="1" applyBorder="1"/>
    <xf numFmtId="0" fontId="10" fillId="0" borderId="80" xfId="3" applyFont="1" applyFill="1" applyBorder="1"/>
    <xf numFmtId="0" fontId="1" fillId="0" borderId="81" xfId="3" applyFont="1" applyBorder="1"/>
    <xf numFmtId="0" fontId="6" fillId="2" borderId="4" xfId="3" applyFont="1" applyFill="1" applyBorder="1" applyAlignment="1">
      <alignment vertical="center"/>
    </xf>
    <xf numFmtId="0" fontId="1" fillId="0" borderId="4" xfId="3" applyBorder="1"/>
    <xf numFmtId="0" fontId="6" fillId="2" borderId="13" xfId="3" applyFont="1" applyFill="1" applyBorder="1" applyAlignment="1">
      <alignment vertical="center"/>
    </xf>
    <xf numFmtId="0" fontId="1" fillId="0" borderId="13" xfId="3" applyBorder="1"/>
    <xf numFmtId="0" fontId="6" fillId="2" borderId="5" xfId="3" applyFont="1" applyFill="1" applyBorder="1" applyAlignment="1">
      <alignment vertical="center"/>
    </xf>
    <xf numFmtId="0" fontId="10" fillId="2" borderId="7" xfId="3" applyFont="1" applyFill="1" applyBorder="1" applyAlignment="1">
      <alignment vertical="center"/>
    </xf>
    <xf numFmtId="0" fontId="1" fillId="0" borderId="7" xfId="3" applyBorder="1"/>
    <xf numFmtId="0" fontId="3" fillId="0" borderId="4" xfId="3" applyFont="1" applyBorder="1" applyAlignment="1">
      <alignment wrapText="1"/>
    </xf>
    <xf numFmtId="0" fontId="10" fillId="0" borderId="82" xfId="3" applyFont="1" applyBorder="1"/>
    <xf numFmtId="0" fontId="10" fillId="0" borderId="83" xfId="3" applyFont="1" applyBorder="1"/>
    <xf numFmtId="0" fontId="1" fillId="0" borderId="83" xfId="3" applyBorder="1"/>
    <xf numFmtId="0" fontId="1" fillId="0" borderId="84" xfId="3" applyBorder="1"/>
    <xf numFmtId="9" fontId="1" fillId="0" borderId="84" xfId="3" applyNumberFormat="1" applyBorder="1"/>
    <xf numFmtId="0" fontId="10" fillId="0" borderId="19" xfId="3" applyFont="1" applyBorder="1"/>
    <xf numFmtId="0" fontId="10" fillId="0" borderId="85" xfId="3" applyFont="1" applyBorder="1"/>
    <xf numFmtId="0" fontId="1" fillId="0" borderId="85" xfId="3" applyBorder="1"/>
    <xf numFmtId="9" fontId="1" fillId="0" borderId="86" xfId="3" applyNumberFormat="1" applyBorder="1"/>
    <xf numFmtId="0" fontId="1" fillId="0" borderId="72" xfId="3" applyBorder="1"/>
    <xf numFmtId="0" fontId="10" fillId="0" borderId="75" xfId="3" applyFont="1" applyBorder="1"/>
    <xf numFmtId="0" fontId="13" fillId="0" borderId="76" xfId="3" applyFont="1" applyBorder="1"/>
    <xf numFmtId="0" fontId="81" fillId="0" borderId="76" xfId="3" applyFont="1" applyBorder="1"/>
    <xf numFmtId="0" fontId="1" fillId="0" borderId="78" xfId="3" applyFont="1" applyBorder="1"/>
    <xf numFmtId="9" fontId="1" fillId="0" borderId="78" xfId="3" applyNumberFormat="1" applyFont="1" applyBorder="1"/>
    <xf numFmtId="0" fontId="6" fillId="0" borderId="17" xfId="3" applyFont="1" applyBorder="1"/>
    <xf numFmtId="0" fontId="13" fillId="0" borderId="13" xfId="3" applyFont="1" applyBorder="1"/>
    <xf numFmtId="0" fontId="81" fillId="0" borderId="13" xfId="3" applyFont="1" applyBorder="1"/>
    <xf numFmtId="9" fontId="3" fillId="0" borderId="6" xfId="3" applyNumberFormat="1" applyFont="1" applyBorder="1"/>
    <xf numFmtId="0" fontId="10" fillId="0" borderId="16" xfId="3" applyFont="1" applyBorder="1"/>
    <xf numFmtId="9" fontId="1" fillId="0" borderId="16" xfId="3" applyNumberFormat="1" applyBorder="1"/>
    <xf numFmtId="0" fontId="10" fillId="0" borderId="0" xfId="3" applyFont="1" applyBorder="1"/>
    <xf numFmtId="0" fontId="1" fillId="0" borderId="0" xfId="3" applyBorder="1"/>
    <xf numFmtId="9" fontId="1" fillId="0" borderId="0" xfId="3" applyNumberFormat="1" applyBorder="1"/>
    <xf numFmtId="14" fontId="6" fillId="0" borderId="36" xfId="3" quotePrefix="1" applyNumberFormat="1" applyFont="1" applyFill="1" applyBorder="1" applyAlignment="1">
      <alignment vertical="center"/>
    </xf>
    <xf numFmtId="0" fontId="0" fillId="0" borderId="4" xfId="0" applyFill="1" applyBorder="1" applyAlignment="1">
      <alignment horizontal="center" vertical="center"/>
    </xf>
    <xf numFmtId="0" fontId="17" fillId="0" borderId="4" xfId="0" applyFont="1" applyFill="1" applyBorder="1" applyAlignment="1" applyProtection="1">
      <alignment horizontal="center" vertical="center" wrapText="1"/>
      <protection locked="0"/>
    </xf>
    <xf numFmtId="0" fontId="46" fillId="0" borderId="2" xfId="0" applyFont="1" applyFill="1" applyBorder="1" applyAlignment="1">
      <alignment horizontal="center" vertical="center" textRotation="90" wrapText="1"/>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6"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2" fillId="0" borderId="10" xfId="0" applyFont="1" applyFill="1" applyBorder="1" applyAlignment="1">
      <alignment horizontal="center" vertical="center"/>
    </xf>
    <xf numFmtId="0" fontId="10" fillId="0" borderId="12" xfId="0" applyFont="1" applyFill="1" applyBorder="1" applyAlignment="1">
      <alignment horizontal="right" vertical="center" wrapText="1"/>
    </xf>
    <xf numFmtId="0" fontId="39" fillId="0" borderId="12" xfId="0" applyFont="1" applyFill="1" applyBorder="1" applyAlignment="1">
      <alignment horizontal="right" vertical="center" textRotation="90" wrapText="1"/>
    </xf>
    <xf numFmtId="0" fontId="10" fillId="0" borderId="51" xfId="0" applyFont="1" applyFill="1" applyBorder="1" applyAlignment="1">
      <alignment horizontal="right" vertical="center" wrapText="1"/>
    </xf>
    <xf numFmtId="0" fontId="39" fillId="0" borderId="2" xfId="0" applyFont="1" applyFill="1" applyBorder="1" applyAlignment="1">
      <alignment horizontal="right" vertical="center" textRotation="90" wrapText="1"/>
    </xf>
    <xf numFmtId="0" fontId="8" fillId="0" borderId="2" xfId="0" applyFont="1" applyFill="1" applyBorder="1" applyAlignment="1">
      <alignment horizontal="right" vertical="center" wrapText="1"/>
    </xf>
    <xf numFmtId="0" fontId="40" fillId="0" borderId="2" xfId="0" applyFont="1" applyFill="1" applyBorder="1" applyAlignment="1">
      <alignment horizontal="right" vertical="center" textRotation="90" wrapText="1"/>
    </xf>
    <xf numFmtId="0" fontId="19" fillId="0" borderId="10" xfId="0" applyFont="1" applyFill="1" applyBorder="1" applyAlignment="1" applyProtection="1">
      <alignment horizontal="center" vertical="center" wrapText="1"/>
    </xf>
    <xf numFmtId="0" fontId="0" fillId="0" borderId="12" xfId="0" applyFill="1" applyBorder="1" applyAlignment="1" applyProtection="1">
      <alignment vertical="center"/>
    </xf>
    <xf numFmtId="0" fontId="15" fillId="0" borderId="12" xfId="0" applyFont="1" applyFill="1" applyBorder="1" applyAlignment="1" applyProtection="1">
      <alignment vertical="center" wrapText="1"/>
    </xf>
    <xf numFmtId="0" fontId="0" fillId="0" borderId="0" xfId="0" applyFill="1" applyBorder="1" applyAlignment="1" applyProtection="1">
      <alignment vertical="center"/>
    </xf>
    <xf numFmtId="0" fontId="15" fillId="0" borderId="0" xfId="0" applyFont="1" applyFill="1" applyBorder="1" applyAlignment="1" applyProtection="1">
      <alignment vertical="center" wrapText="1"/>
    </xf>
    <xf numFmtId="0" fontId="1" fillId="9" borderId="4" xfId="0" applyFont="1" applyFill="1" applyBorder="1" applyAlignment="1">
      <alignment horizontal="center" vertical="center"/>
    </xf>
    <xf numFmtId="0" fontId="15" fillId="0" borderId="2" xfId="0" applyFont="1" applyFill="1" applyBorder="1" applyAlignment="1">
      <alignment vertical="center" wrapText="1"/>
    </xf>
    <xf numFmtId="0" fontId="14" fillId="0" borderId="2" xfId="0" applyFont="1" applyFill="1" applyBorder="1" applyAlignment="1">
      <alignment vertical="center" wrapText="1"/>
    </xf>
    <xf numFmtId="0" fontId="0" fillId="0" borderId="0" xfId="0" applyFill="1" applyBorder="1" applyAlignment="1">
      <alignment horizontal="center"/>
    </xf>
    <xf numFmtId="0" fontId="0" fillId="0" borderId="87" xfId="0" applyBorder="1"/>
    <xf numFmtId="0" fontId="8" fillId="2" borderId="4" xfId="0" applyFont="1" applyFill="1" applyBorder="1" applyAlignment="1" applyProtection="1">
      <alignment horizontal="left" vertical="top" wrapText="1"/>
      <protection locked="0"/>
    </xf>
    <xf numFmtId="0" fontId="66" fillId="0" borderId="13" xfId="0" applyFont="1" applyBorder="1" applyAlignment="1" applyProtection="1">
      <alignment horizontal="left"/>
    </xf>
    <xf numFmtId="0" fontId="1" fillId="0" borderId="0" xfId="0" applyFont="1" applyAlignment="1">
      <alignment horizontal="left" vertical="center" wrapText="1" indent="5"/>
    </xf>
    <xf numFmtId="0" fontId="1" fillId="0" borderId="0" xfId="0" applyFont="1" applyAlignment="1">
      <alignment vertical="center" wrapText="1"/>
    </xf>
    <xf numFmtId="0" fontId="3" fillId="0" borderId="21" xfId="0" applyFont="1" applyFill="1" applyBorder="1"/>
    <xf numFmtId="0" fontId="0" fillId="0" borderId="0" xfId="0" applyFill="1" applyBorder="1"/>
    <xf numFmtId="0" fontId="0" fillId="0" borderId="20" xfId="0" applyFill="1" applyBorder="1"/>
    <xf numFmtId="0" fontId="6" fillId="0" borderId="16" xfId="0" applyFont="1" applyFill="1" applyBorder="1" applyAlignment="1">
      <alignment horizontal="center"/>
    </xf>
    <xf numFmtId="0" fontId="3" fillId="0" borderId="0" xfId="0" applyFont="1" applyFill="1" applyBorder="1" applyAlignment="1">
      <alignment horizontal="right"/>
    </xf>
    <xf numFmtId="14" fontId="0" fillId="0" borderId="0" xfId="0" applyNumberFormat="1" applyFill="1"/>
    <xf numFmtId="1" fontId="0" fillId="0" borderId="0" xfId="0" applyNumberFormat="1"/>
    <xf numFmtId="1" fontId="0" fillId="0" borderId="0" xfId="0" applyNumberFormat="1" applyFill="1"/>
    <xf numFmtId="14" fontId="0" fillId="0" borderId="10" xfId="0" applyNumberFormat="1" applyBorder="1" applyProtection="1">
      <protection locked="0"/>
    </xf>
    <xf numFmtId="14" fontId="17" fillId="2" borderId="10" xfId="0" applyNumberFormat="1" applyFont="1" applyFill="1" applyBorder="1" applyAlignment="1" applyProtection="1">
      <alignment horizontal="center" vertical="center" wrapText="1"/>
    </xf>
    <xf numFmtId="0" fontId="14" fillId="0" borderId="17" xfId="1" applyFont="1" applyFill="1" applyBorder="1" applyAlignment="1" applyProtection="1">
      <alignment vertical="top"/>
    </xf>
    <xf numFmtId="0" fontId="14" fillId="0" borderId="13" xfId="0" applyFont="1" applyBorder="1" applyAlignment="1">
      <alignment horizontal="left" vertical="center" wrapText="1"/>
    </xf>
    <xf numFmtId="0" fontId="20" fillId="0" borderId="13" xfId="0" applyFont="1" applyBorder="1" applyAlignment="1">
      <alignment horizontal="left" vertical="center" wrapText="1"/>
    </xf>
    <xf numFmtId="0" fontId="11" fillId="0" borderId="0" xfId="0" applyFont="1" applyBorder="1" applyAlignment="1">
      <alignment vertical="center" wrapText="1"/>
    </xf>
    <xf numFmtId="0" fontId="6" fillId="0" borderId="1" xfId="0" applyFont="1" applyFill="1" applyBorder="1" applyAlignment="1">
      <alignment horizontal="center"/>
    </xf>
    <xf numFmtId="0" fontId="83" fillId="0" borderId="6" xfId="0" applyFont="1" applyFill="1" applyBorder="1" applyAlignment="1">
      <alignment horizontal="right"/>
    </xf>
    <xf numFmtId="0" fontId="1" fillId="0" borderId="16" xfId="3" applyFill="1" applyBorder="1" applyAlignment="1">
      <alignment horizontal="center" vertical="center"/>
    </xf>
    <xf numFmtId="0" fontId="14" fillId="0" borderId="16" xfId="3" applyFont="1" applyBorder="1" applyAlignment="1">
      <alignment vertical="center"/>
    </xf>
    <xf numFmtId="0" fontId="10" fillId="0" borderId="10" xfId="3" applyFont="1" applyBorder="1" applyAlignment="1" applyProtection="1">
      <alignment horizontal="left" vertical="center"/>
      <protection locked="0"/>
    </xf>
    <xf numFmtId="0" fontId="10" fillId="31" borderId="4" xfId="3" applyFont="1" applyFill="1" applyBorder="1" applyAlignment="1">
      <alignment horizontal="center" vertical="center"/>
    </xf>
    <xf numFmtId="0" fontId="24" fillId="31" borderId="4" xfId="3" applyFont="1" applyFill="1" applyBorder="1" applyAlignment="1">
      <alignment horizontal="center" vertical="center" wrapText="1"/>
    </xf>
    <xf numFmtId="0" fontId="25" fillId="26" borderId="4" xfId="3" applyFont="1" applyFill="1" applyBorder="1" applyAlignment="1">
      <alignment horizontal="center" vertical="center" wrapText="1"/>
    </xf>
    <xf numFmtId="0" fontId="10" fillId="26" borderId="4" xfId="3" applyFont="1" applyFill="1" applyBorder="1" applyAlignment="1">
      <alignment horizontal="center" vertical="center"/>
    </xf>
    <xf numFmtId="0" fontId="10" fillId="17" borderId="4" xfId="3" applyFont="1" applyFill="1" applyBorder="1" applyAlignment="1">
      <alignment horizontal="center" vertical="center"/>
    </xf>
    <xf numFmtId="164" fontId="3" fillId="17" borderId="4" xfId="3" applyNumberFormat="1" applyFont="1" applyFill="1" applyBorder="1" applyAlignment="1">
      <alignment horizontal="center" vertical="center" wrapText="1"/>
    </xf>
    <xf numFmtId="1" fontId="10" fillId="17" borderId="4" xfId="3" applyNumberFormat="1" applyFont="1" applyFill="1" applyBorder="1" applyAlignment="1">
      <alignment horizontal="center" vertical="center"/>
    </xf>
    <xf numFmtId="49" fontId="1" fillId="0" borderId="0" xfId="3" applyNumberFormat="1" applyFont="1" applyAlignment="1">
      <alignment horizontal="center"/>
    </xf>
    <xf numFmtId="0" fontId="25" fillId="0" borderId="19" xfId="3" applyFont="1" applyFill="1" applyBorder="1" applyAlignment="1">
      <alignment horizontal="left" vertical="center"/>
    </xf>
    <xf numFmtId="49" fontId="25" fillId="0" borderId="16" xfId="3" applyNumberFormat="1" applyFont="1" applyFill="1" applyBorder="1" applyAlignment="1">
      <alignment horizontal="left" vertical="center"/>
    </xf>
    <xf numFmtId="0" fontId="1" fillId="0" borderId="16" xfId="3" applyFill="1" applyBorder="1" applyAlignment="1">
      <alignment horizontal="left" vertical="center"/>
    </xf>
    <xf numFmtId="14" fontId="17" fillId="0" borderId="16" xfId="3" applyNumberFormat="1" applyFont="1" applyFill="1" applyBorder="1" applyAlignment="1">
      <alignment horizontal="center" vertical="top" wrapText="1"/>
    </xf>
    <xf numFmtId="0" fontId="25" fillId="0" borderId="17" xfId="3" applyFont="1" applyFill="1" applyBorder="1" applyAlignment="1">
      <alignment horizontal="left" vertical="center"/>
    </xf>
    <xf numFmtId="49" fontId="25" fillId="0" borderId="13" xfId="3" applyNumberFormat="1" applyFont="1" applyFill="1" applyBorder="1" applyAlignment="1">
      <alignment horizontal="left" vertical="center"/>
    </xf>
    <xf numFmtId="0" fontId="1" fillId="0" borderId="13" xfId="3" applyFill="1" applyBorder="1" applyAlignment="1">
      <alignment horizontal="left" vertical="center"/>
    </xf>
    <xf numFmtId="0" fontId="78" fillId="37" borderId="17" xfId="3" applyFont="1" applyFill="1" applyBorder="1" applyAlignment="1" applyProtection="1">
      <alignment horizontal="centerContinuous"/>
    </xf>
    <xf numFmtId="0" fontId="78" fillId="37" borderId="13" xfId="3" applyFont="1" applyFill="1" applyBorder="1" applyAlignment="1" applyProtection="1">
      <alignment horizontal="centerContinuous"/>
    </xf>
    <xf numFmtId="0" fontId="24" fillId="15" borderId="5" xfId="3" applyFont="1" applyFill="1" applyBorder="1" applyAlignment="1">
      <alignment horizontal="center"/>
    </xf>
    <xf numFmtId="0" fontId="26" fillId="15" borderId="5" xfId="3" applyFont="1" applyFill="1" applyBorder="1" applyAlignment="1">
      <alignment horizontal="center"/>
    </xf>
    <xf numFmtId="0" fontId="24" fillId="15" borderId="10" xfId="3" applyFont="1" applyFill="1" applyBorder="1" applyAlignment="1">
      <alignment horizontal="center"/>
    </xf>
    <xf numFmtId="0" fontId="24" fillId="15" borderId="4" xfId="3" applyFont="1" applyFill="1" applyBorder="1" applyAlignment="1">
      <alignment horizontal="center"/>
    </xf>
    <xf numFmtId="0" fontId="52" fillId="15" borderId="5" xfId="3" applyFont="1" applyFill="1" applyBorder="1" applyAlignment="1">
      <alignment horizontal="center"/>
    </xf>
    <xf numFmtId="49" fontId="26" fillId="15" borderId="10" xfId="3" applyNumberFormat="1" applyFont="1" applyFill="1" applyBorder="1" applyAlignment="1">
      <alignment horizontal="center"/>
    </xf>
    <xf numFmtId="0" fontId="0" fillId="13" borderId="90" xfId="0" applyFill="1" applyBorder="1" applyAlignment="1">
      <alignment horizontal="center" vertical="center"/>
    </xf>
    <xf numFmtId="0" fontId="13" fillId="13" borderId="0" xfId="0" applyFont="1" applyFill="1" applyBorder="1" applyAlignment="1">
      <alignment horizontal="left" vertical="center" indent="3"/>
    </xf>
    <xf numFmtId="0" fontId="8" fillId="13" borderId="0" xfId="0" applyFont="1" applyFill="1" applyBorder="1" applyAlignment="1">
      <alignment horizontal="right" vertical="center" wrapText="1"/>
    </xf>
    <xf numFmtId="0" fontId="14" fillId="13" borderId="0" xfId="0" applyFont="1" applyFill="1" applyBorder="1" applyAlignment="1">
      <alignment horizontal="left" vertical="center"/>
    </xf>
    <xf numFmtId="0" fontId="0" fillId="13" borderId="0" xfId="0" applyFill="1" applyBorder="1" applyAlignment="1">
      <alignment vertical="center"/>
    </xf>
    <xf numFmtId="0" fontId="14" fillId="13" borderId="91" xfId="0" applyFont="1" applyFill="1" applyBorder="1" applyAlignment="1">
      <alignment vertical="center" wrapText="1"/>
    </xf>
    <xf numFmtId="0" fontId="86" fillId="0" borderId="92" xfId="0" applyFont="1" applyFill="1" applyBorder="1" applyAlignment="1" applyProtection="1">
      <alignment vertical="center" wrapText="1"/>
    </xf>
    <xf numFmtId="0" fontId="86" fillId="0" borderId="92" xfId="0" applyFont="1" applyFill="1" applyBorder="1" applyAlignment="1" applyProtection="1">
      <alignment horizontal="right" vertical="center" wrapText="1"/>
    </xf>
    <xf numFmtId="0" fontId="86" fillId="0" borderId="0" xfId="0" applyFont="1" applyFill="1" applyBorder="1" applyAlignment="1" applyProtection="1">
      <alignment vertical="center" wrapText="1"/>
    </xf>
    <xf numFmtId="0" fontId="86" fillId="0" borderId="0" xfId="0" applyFont="1" applyFill="1" applyBorder="1" applyAlignment="1" applyProtection="1">
      <alignment horizontal="right" vertical="center" wrapText="1"/>
    </xf>
    <xf numFmtId="0" fontId="14" fillId="14" borderId="12" xfId="0" applyFont="1" applyFill="1" applyBorder="1" applyAlignment="1">
      <alignment vertical="center" wrapText="1"/>
    </xf>
    <xf numFmtId="0" fontId="0" fillId="2" borderId="5" xfId="0" applyFill="1" applyBorder="1" applyAlignment="1">
      <alignmen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right" vertical="center" wrapText="1"/>
    </xf>
    <xf numFmtId="0" fontId="87" fillId="38" borderId="96" xfId="0" applyFont="1" applyFill="1" applyBorder="1" applyAlignment="1">
      <alignment horizontal="left" vertical="center"/>
    </xf>
    <xf numFmtId="0" fontId="88" fillId="38" borderId="97" xfId="0" applyFont="1" applyFill="1" applyBorder="1" applyAlignment="1">
      <alignment horizontal="center" vertical="center" wrapText="1"/>
    </xf>
    <xf numFmtId="0" fontId="19" fillId="2" borderId="96" xfId="0" applyFont="1" applyFill="1" applyBorder="1" applyAlignment="1">
      <alignment horizontal="left" vertical="center"/>
    </xf>
    <xf numFmtId="0" fontId="0" fillId="2" borderId="97" xfId="0" applyFill="1" applyBorder="1" applyAlignment="1">
      <alignment vertical="center"/>
    </xf>
    <xf numFmtId="0" fontId="14" fillId="14" borderId="0" xfId="0" applyFont="1" applyFill="1" applyAlignment="1">
      <alignment vertical="center" wrapText="1"/>
    </xf>
    <xf numFmtId="0" fontId="0" fillId="14" borderId="4" xfId="0" applyFill="1" applyBorder="1" applyAlignment="1">
      <alignment horizontal="center" vertical="center"/>
    </xf>
    <xf numFmtId="0" fontId="7" fillId="3" borderId="4" xfId="0" applyFont="1" applyFill="1" applyBorder="1" applyAlignment="1">
      <alignment horizontal="center" vertical="center" wrapText="1"/>
    </xf>
    <xf numFmtId="0" fontId="17" fillId="0" borderId="98" xfId="0" applyFont="1" applyFill="1" applyBorder="1" applyAlignment="1" applyProtection="1">
      <alignment horizontal="center" vertical="center" wrapText="1"/>
      <protection locked="0"/>
    </xf>
    <xf numFmtId="0" fontId="20" fillId="0" borderId="99" xfId="0" applyFont="1" applyFill="1" applyBorder="1" applyAlignment="1">
      <alignment horizontal="left" vertical="center" wrapText="1" indent="1"/>
    </xf>
    <xf numFmtId="0" fontId="20" fillId="0" borderId="100" xfId="0" applyFont="1" applyFill="1" applyBorder="1" applyAlignment="1">
      <alignment horizontal="left" vertical="center" wrapText="1" indent="1"/>
    </xf>
    <xf numFmtId="0" fontId="20" fillId="0" borderId="101" xfId="0" applyFont="1" applyFill="1" applyBorder="1" applyAlignment="1">
      <alignment horizontal="left" vertical="center" wrapText="1" indent="1"/>
    </xf>
    <xf numFmtId="0" fontId="61" fillId="0" borderId="0" xfId="3" applyFont="1"/>
    <xf numFmtId="0" fontId="17" fillId="2" borderId="18" xfId="0" applyFont="1" applyFill="1" applyBorder="1" applyAlignment="1" applyProtection="1">
      <alignment horizontal="center" vertical="center" wrapText="1"/>
    </xf>
    <xf numFmtId="0" fontId="0" fillId="26" borderId="0" xfId="0" applyFill="1" applyAlignment="1"/>
    <xf numFmtId="0" fontId="1" fillId="26" borderId="0" xfId="0" applyFont="1" applyFill="1" applyAlignment="1"/>
    <xf numFmtId="0" fontId="0" fillId="26" borderId="0" xfId="0" applyFill="1" applyAlignment="1">
      <alignment vertical="center"/>
    </xf>
    <xf numFmtId="0" fontId="1" fillId="0" borderId="0" xfId="3" applyFont="1" applyFill="1" applyBorder="1"/>
    <xf numFmtId="0" fontId="27" fillId="0" borderId="0" xfId="3" applyFont="1" applyFill="1" applyBorder="1" applyAlignment="1">
      <alignment horizontal="center" vertical="center"/>
    </xf>
    <xf numFmtId="49" fontId="10" fillId="0" borderId="10" xfId="3" applyNumberFormat="1" applyFont="1" applyFill="1" applyBorder="1" applyAlignment="1" applyProtection="1">
      <alignment horizontal="center" vertical="center"/>
      <protection locked="0"/>
    </xf>
    <xf numFmtId="0" fontId="10" fillId="0" borderId="10" xfId="3" applyFont="1" applyFill="1" applyBorder="1" applyAlignment="1" applyProtection="1">
      <alignment horizontal="center" vertical="center"/>
      <protection locked="0"/>
    </xf>
    <xf numFmtId="14" fontId="10" fillId="0" borderId="4" xfId="3" applyNumberFormat="1" applyFont="1" applyFill="1" applyBorder="1" applyAlignment="1" applyProtection="1">
      <alignment horizontal="center" vertical="center"/>
      <protection locked="0"/>
    </xf>
    <xf numFmtId="164" fontId="10" fillId="0" borderId="0" xfId="3" applyNumberFormat="1" applyFont="1" applyFill="1" applyBorder="1" applyAlignment="1" applyProtection="1">
      <alignment horizontal="center" vertical="center"/>
      <protection locked="0"/>
    </xf>
    <xf numFmtId="0" fontId="10" fillId="0" borderId="0" xfId="3" applyFont="1" applyFill="1" applyBorder="1" applyAlignment="1" applyProtection="1">
      <alignment horizontal="center" vertical="center"/>
      <protection locked="0"/>
    </xf>
    <xf numFmtId="14" fontId="10" fillId="0" borderId="0" xfId="3" applyNumberFormat="1" applyFont="1" applyFill="1" applyBorder="1" applyAlignment="1" applyProtection="1">
      <alignment horizontal="center" vertical="center"/>
      <protection locked="0"/>
    </xf>
    <xf numFmtId="1" fontId="10" fillId="0" borderId="0" xfId="3" applyNumberFormat="1" applyFont="1" applyFill="1" applyBorder="1" applyAlignment="1" applyProtection="1">
      <alignment horizontal="center" vertical="center"/>
    </xf>
    <xf numFmtId="1" fontId="10" fillId="0" borderId="10" xfId="3" applyNumberFormat="1" applyFont="1" applyFill="1" applyBorder="1" applyAlignment="1" applyProtection="1">
      <alignment horizontal="center" vertical="center"/>
    </xf>
    <xf numFmtId="0" fontId="27" fillId="0" borderId="10" xfId="3" applyFont="1" applyFill="1" applyBorder="1" applyAlignment="1" applyProtection="1">
      <alignment horizontal="center" vertical="center" wrapText="1"/>
    </xf>
    <xf numFmtId="0" fontId="27" fillId="0" borderId="10" xfId="3" applyFont="1" applyFill="1" applyBorder="1" applyAlignment="1" applyProtection="1">
      <alignment horizontal="left" vertical="top" wrapText="1"/>
      <protection locked="0"/>
    </xf>
    <xf numFmtId="164" fontId="10" fillId="0" borderId="21" xfId="3" applyNumberFormat="1" applyFont="1" applyFill="1" applyBorder="1" applyAlignment="1" applyProtection="1">
      <alignment horizontal="center" vertical="center"/>
      <protection locked="0"/>
    </xf>
    <xf numFmtId="164" fontId="10" fillId="0" borderId="17" xfId="3" applyNumberFormat="1" applyFont="1" applyFill="1" applyBorder="1" applyAlignment="1" applyProtection="1">
      <alignment horizontal="center" vertical="center"/>
      <protection locked="0"/>
    </xf>
    <xf numFmtId="10" fontId="10" fillId="0" borderId="0" xfId="3" applyNumberFormat="1" applyFont="1" applyFill="1" applyBorder="1" applyAlignment="1">
      <alignment horizontal="center" vertical="center"/>
    </xf>
    <xf numFmtId="0" fontId="1" fillId="0" borderId="0" xfId="3" applyFill="1"/>
    <xf numFmtId="0" fontId="0" fillId="0" borderId="4" xfId="0" applyBorder="1" applyAlignment="1">
      <alignment vertical="center"/>
    </xf>
    <xf numFmtId="0" fontId="0" fillId="0" borderId="4" xfId="0" applyBorder="1" applyAlignment="1">
      <alignment wrapText="1"/>
    </xf>
    <xf numFmtId="0" fontId="0" fillId="0" borderId="4" xfId="0" applyNumberFormat="1" applyBorder="1" applyProtection="1"/>
    <xf numFmtId="10" fontId="0" fillId="0" borderId="4" xfId="0" applyNumberFormat="1" applyBorder="1" applyProtection="1"/>
    <xf numFmtId="49" fontId="0" fillId="0" borderId="4" xfId="0" applyNumberFormat="1" applyBorder="1" applyProtection="1"/>
    <xf numFmtId="0" fontId="1" fillId="30" borderId="1" xfId="0" applyFont="1" applyFill="1" applyBorder="1" applyAlignment="1">
      <alignment vertical="center" wrapText="1"/>
    </xf>
    <xf numFmtId="0" fontId="0" fillId="11" borderId="0" xfId="0" applyFill="1"/>
    <xf numFmtId="0" fontId="4" fillId="11" borderId="0" xfId="0" applyFont="1" applyFill="1"/>
    <xf numFmtId="0" fontId="0" fillId="0" borderId="4" xfId="0" applyNumberFormat="1" applyBorder="1"/>
    <xf numFmtId="164" fontId="0" fillId="0" borderId="4" xfId="0" applyNumberFormat="1" applyBorder="1"/>
    <xf numFmtId="10" fontId="0" fillId="0" borderId="4" xfId="0" applyNumberFormat="1" applyBorder="1"/>
    <xf numFmtId="0" fontId="0" fillId="39" borderId="4" xfId="0" applyFill="1" applyBorder="1"/>
    <xf numFmtId="0" fontId="1" fillId="0" borderId="74" xfId="0" applyFont="1" applyBorder="1"/>
    <xf numFmtId="1" fontId="1" fillId="0" borderId="74" xfId="3" applyNumberFormat="1" applyFont="1" applyBorder="1"/>
    <xf numFmtId="0" fontId="0" fillId="0" borderId="4" xfId="0" applyNumberFormat="1" applyBorder="1" applyAlignment="1" applyProtection="1">
      <alignment horizontal="left"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14" fillId="0" borderId="0" xfId="0" applyFont="1" applyAlignment="1">
      <alignment horizontal="left" vertical="center"/>
    </xf>
    <xf numFmtId="1" fontId="10" fillId="17" borderId="0" xfId="3" applyNumberFormat="1" applyFont="1" applyFill="1" applyBorder="1" applyAlignment="1">
      <alignment horizontal="center" vertical="center"/>
    </xf>
    <xf numFmtId="10" fontId="10" fillId="15" borderId="17" xfId="0" applyNumberFormat="1" applyFont="1" applyFill="1" applyBorder="1" applyAlignment="1" applyProtection="1">
      <alignment horizontal="center" vertical="center"/>
    </xf>
    <xf numFmtId="0" fontId="24" fillId="3" borderId="5"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4" xfId="0" applyFont="1" applyFill="1" applyBorder="1" applyAlignment="1">
      <alignment horizontal="center"/>
    </xf>
    <xf numFmtId="0" fontId="10" fillId="0" borderId="10" xfId="0" applyNumberFormat="1" applyFont="1" applyBorder="1" applyAlignment="1" applyProtection="1">
      <alignment horizontal="left" vertical="center"/>
      <protection locked="0"/>
    </xf>
    <xf numFmtId="1" fontId="10" fillId="0" borderId="10"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 fillId="0" borderId="0" xfId="0" applyFont="1" applyAlignment="1">
      <alignment horizontal="center"/>
    </xf>
    <xf numFmtId="0" fontId="1" fillId="0" borderId="0" xfId="0" applyFont="1" applyBorder="1" applyAlignment="1">
      <alignment horizontal="center" wrapText="1"/>
    </xf>
    <xf numFmtId="0" fontId="0" fillId="11" borderId="4" xfId="0" applyFill="1" applyBorder="1"/>
    <xf numFmtId="0" fontId="3" fillId="18" borderId="0" xfId="0" applyFont="1" applyFill="1" applyAlignment="1">
      <alignment horizontal="left"/>
    </xf>
    <xf numFmtId="0" fontId="1" fillId="18" borderId="0" xfId="0" applyFont="1" applyFill="1" applyBorder="1" applyAlignment="1">
      <alignment horizontal="left" wrapText="1"/>
    </xf>
    <xf numFmtId="0" fontId="1" fillId="18" borderId="0" xfId="0" applyFont="1" applyFill="1" applyAlignment="1">
      <alignment horizontal="left"/>
    </xf>
    <xf numFmtId="0" fontId="24" fillId="37" borderId="5" xfId="3" applyFont="1" applyFill="1" applyBorder="1" applyAlignment="1" applyProtection="1">
      <alignment horizontal="center" wrapText="1"/>
    </xf>
    <xf numFmtId="0" fontId="24" fillId="37" borderId="4" xfId="3" applyFont="1" applyFill="1" applyBorder="1" applyAlignment="1" applyProtection="1">
      <alignment horizontal="center" wrapText="1"/>
    </xf>
    <xf numFmtId="0" fontId="6" fillId="0" borderId="0" xfId="0" applyFont="1" applyBorder="1"/>
    <xf numFmtId="0" fontId="3" fillId="0" borderId="4" xfId="0" applyFont="1" applyBorder="1" applyAlignment="1">
      <alignment horizontal="center" wrapText="1"/>
    </xf>
    <xf numFmtId="0" fontId="10" fillId="0" borderId="71" xfId="0" applyFont="1" applyBorder="1"/>
    <xf numFmtId="0" fontId="10" fillId="0" borderId="72" xfId="0" applyFont="1" applyBorder="1"/>
    <xf numFmtId="0" fontId="0" fillId="0" borderId="72" xfId="0" applyBorder="1"/>
    <xf numFmtId="0" fontId="0" fillId="0" borderId="74" xfId="0" applyBorder="1"/>
    <xf numFmtId="9" fontId="0" fillId="0" borderId="84" xfId="0" applyNumberFormat="1" applyBorder="1"/>
    <xf numFmtId="0" fontId="10" fillId="0" borderId="102" xfId="0" applyFont="1" applyBorder="1"/>
    <xf numFmtId="0" fontId="10" fillId="0" borderId="85" xfId="0" applyFont="1" applyBorder="1"/>
    <xf numFmtId="0" fontId="0" fillId="0" borderId="85" xfId="0" applyBorder="1"/>
    <xf numFmtId="9" fontId="0" fillId="0" borderId="22" xfId="0" applyNumberFormat="1" applyBorder="1"/>
    <xf numFmtId="0" fontId="6" fillId="0" borderId="5" xfId="0" applyFont="1" applyBorder="1"/>
    <xf numFmtId="0" fontId="13" fillId="0" borderId="7" xfId="0" applyFont="1" applyBorder="1"/>
    <xf numFmtId="0" fontId="81" fillId="0" borderId="7" xfId="0" applyFont="1" applyBorder="1"/>
    <xf numFmtId="0" fontId="81" fillId="0" borderId="1" xfId="0" applyFont="1" applyBorder="1"/>
    <xf numFmtId="0" fontId="3" fillId="0" borderId="4" xfId="0" applyFont="1" applyBorder="1"/>
    <xf numFmtId="9" fontId="0" fillId="0" borderId="4" xfId="0" applyNumberFormat="1" applyBorder="1"/>
    <xf numFmtId="0" fontId="13" fillId="0" borderId="0" xfId="0" applyFont="1" applyBorder="1"/>
    <xf numFmtId="0" fontId="81" fillId="0" borderId="0" xfId="0" applyFont="1" applyBorder="1"/>
    <xf numFmtId="0" fontId="3" fillId="0" borderId="0" xfId="0" applyFont="1" applyBorder="1"/>
    <xf numFmtId="9" fontId="3" fillId="0" borderId="0" xfId="0" applyNumberFormat="1" applyFont="1" applyBorder="1"/>
    <xf numFmtId="0" fontId="6" fillId="0" borderId="0" xfId="0" applyFont="1"/>
    <xf numFmtId="9" fontId="0" fillId="0" borderId="74" xfId="0" applyNumberFormat="1" applyBorder="1"/>
    <xf numFmtId="9" fontId="3" fillId="0" borderId="4" xfId="0" applyNumberFormat="1" applyFont="1" applyBorder="1"/>
    <xf numFmtId="0" fontId="1" fillId="0" borderId="0" xfId="3" applyAlignment="1"/>
    <xf numFmtId="14" fontId="20" fillId="0" borderId="13" xfId="0" applyNumberFormat="1" applyFont="1" applyFill="1" applyBorder="1" applyAlignment="1">
      <alignment horizontal="right" vertical="center"/>
    </xf>
    <xf numFmtId="0" fontId="61" fillId="0" borderId="16" xfId="0" applyFont="1" applyBorder="1" applyAlignment="1" applyProtection="1">
      <alignment horizontal="left"/>
    </xf>
    <xf numFmtId="0" fontId="10" fillId="0" borderId="10" xfId="3" applyNumberFormat="1" applyFont="1" applyBorder="1" applyAlignment="1" applyProtection="1">
      <alignment horizontal="left" vertical="center"/>
      <protection locked="0"/>
    </xf>
    <xf numFmtId="0" fontId="10" fillId="0" borderId="10" xfId="3" applyNumberFormat="1" applyFont="1" applyBorder="1" applyAlignment="1" applyProtection="1">
      <alignment vertical="center"/>
      <protection locked="0"/>
    </xf>
    <xf numFmtId="49" fontId="10" fillId="0" borderId="10" xfId="3" applyNumberFormat="1" applyFont="1" applyBorder="1" applyAlignment="1" applyProtection="1">
      <alignment horizontal="left" vertical="center"/>
    </xf>
    <xf numFmtId="0" fontId="10" fillId="0" borderId="10" xfId="3" applyNumberFormat="1" applyFont="1" applyBorder="1" applyAlignment="1" applyProtection="1">
      <alignment horizontal="left" vertical="center"/>
    </xf>
    <xf numFmtId="0" fontId="92" fillId="40" borderId="4" xfId="0" applyFont="1" applyFill="1" applyBorder="1" applyAlignment="1" applyProtection="1">
      <alignment horizontal="center" vertical="center"/>
    </xf>
    <xf numFmtId="0" fontId="93" fillId="0" borderId="92" xfId="0" applyFont="1" applyFill="1" applyBorder="1" applyAlignment="1" applyProtection="1">
      <alignment vertical="center" wrapText="1"/>
    </xf>
    <xf numFmtId="0" fontId="93" fillId="0" borderId="92" xfId="0" applyFont="1" applyFill="1" applyBorder="1" applyAlignment="1" applyProtection="1">
      <alignment horizontal="right" vertical="center" wrapText="1"/>
    </xf>
    <xf numFmtId="0" fontId="10" fillId="0" borderId="72" xfId="0" applyFont="1" applyFill="1" applyBorder="1"/>
    <xf numFmtId="0" fontId="1" fillId="0" borderId="72" xfId="0" applyFont="1" applyFill="1" applyBorder="1"/>
    <xf numFmtId="0" fontId="10" fillId="0" borderId="71" xfId="0" applyFont="1" applyFill="1" applyBorder="1"/>
    <xf numFmtId="0" fontId="3" fillId="18"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10" fontId="3" fillId="5" borderId="4" xfId="0" applyNumberFormat="1" applyFont="1" applyFill="1" applyBorder="1" applyAlignment="1">
      <alignment horizontal="center" vertical="center" wrapText="1"/>
    </xf>
    <xf numFmtId="0" fontId="12" fillId="3"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41" fillId="0" borderId="13" xfId="0" applyFont="1" applyBorder="1" applyAlignment="1">
      <alignment horizontal="center" vertical="top" wrapText="1"/>
    </xf>
    <xf numFmtId="0" fontId="19" fillId="0" borderId="0" xfId="0" applyFont="1" applyAlignment="1">
      <alignment horizontal="left" vertical="center" wrapText="1"/>
    </xf>
    <xf numFmtId="0" fontId="14" fillId="0" borderId="16" xfId="0" applyFont="1" applyBorder="1" applyAlignment="1">
      <alignment horizontal="left" vertical="center" wrapText="1"/>
    </xf>
    <xf numFmtId="0" fontId="14" fillId="0" borderId="0" xfId="0" applyFont="1" applyAlignment="1">
      <alignment horizontal="left" vertical="center"/>
    </xf>
    <xf numFmtId="0" fontId="1" fillId="0" borderId="0" xfId="0" applyFont="1" applyAlignment="1">
      <alignment horizontal="left" vertical="center"/>
    </xf>
    <xf numFmtId="0" fontId="14" fillId="0" borderId="7" xfId="0" applyFont="1" applyBorder="1" applyAlignment="1">
      <alignment horizontal="left" vertical="center" wrapText="1"/>
    </xf>
    <xf numFmtId="0" fontId="17" fillId="15" borderId="7" xfId="0" applyFont="1" applyFill="1" applyBorder="1" applyAlignment="1">
      <alignment horizontal="center" vertical="center" wrapText="1"/>
    </xf>
    <xf numFmtId="0" fontId="18" fillId="0" borderId="0" xfId="0" applyFont="1" applyAlignment="1">
      <alignment horizontal="left" vertical="center" wrapText="1"/>
    </xf>
    <xf numFmtId="0" fontId="6" fillId="0" borderId="0" xfId="0" applyFont="1" applyAlignment="1">
      <alignment horizontal="left" vertical="center" wrapText="1"/>
    </xf>
    <xf numFmtId="0" fontId="14" fillId="0" borderId="0" xfId="0" applyFont="1" applyFill="1" applyAlignment="1">
      <alignment vertical="center" wrapText="1"/>
    </xf>
    <xf numFmtId="0" fontId="14" fillId="0" borderId="0" xfId="0" applyFont="1" applyFill="1" applyAlignment="1">
      <alignment horizontal="left" wrapText="1"/>
    </xf>
    <xf numFmtId="0" fontId="14" fillId="0" borderId="0" xfId="0" applyFont="1" applyAlignment="1">
      <alignment vertical="center" wrapText="1"/>
    </xf>
    <xf numFmtId="0" fontId="90" fillId="0" borderId="0" xfId="1" applyFont="1" applyAlignment="1" applyProtection="1">
      <alignment vertical="center" wrapText="1"/>
    </xf>
    <xf numFmtId="0" fontId="14" fillId="0" borderId="0" xfId="0" applyFont="1" applyAlignment="1">
      <alignment vertical="top" wrapText="1"/>
    </xf>
    <xf numFmtId="0" fontId="1" fillId="26" borderId="0" xfId="0" applyFont="1" applyFill="1" applyAlignment="1">
      <alignment horizontal="center" vertical="center" wrapText="1"/>
    </xf>
    <xf numFmtId="0" fontId="17" fillId="2" borderId="58"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7" fillId="0" borderId="5" xfId="0" applyFont="1" applyFill="1" applyBorder="1" applyAlignment="1" applyProtection="1">
      <alignment horizontal="right" vertical="center"/>
    </xf>
    <xf numFmtId="0" fontId="17" fillId="0" borderId="1" xfId="0" applyFont="1" applyFill="1" applyBorder="1" applyAlignment="1" applyProtection="1">
      <alignment horizontal="right" vertical="center"/>
    </xf>
    <xf numFmtId="0" fontId="27" fillId="24" borderId="49"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30" fillId="23" borderId="39" xfId="0" applyFont="1" applyFill="1" applyBorder="1" applyAlignment="1">
      <alignment horizontal="center" vertical="center"/>
    </xf>
    <xf numFmtId="0" fontId="30" fillId="23" borderId="31" xfId="0" applyFont="1" applyFill="1" applyBorder="1" applyAlignment="1">
      <alignment horizontal="center" vertical="center"/>
    </xf>
    <xf numFmtId="0" fontId="14" fillId="2" borderId="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7" fillId="20" borderId="5" xfId="0" applyFont="1" applyFill="1" applyBorder="1" applyAlignment="1" applyProtection="1">
      <alignment horizontal="left" vertical="center" wrapText="1"/>
    </xf>
    <xf numFmtId="0" fontId="17" fillId="20" borderId="7" xfId="0" applyFont="1" applyFill="1" applyBorder="1" applyAlignment="1" applyProtection="1">
      <alignment horizontal="left" vertical="center" wrapText="1"/>
    </xf>
    <xf numFmtId="0" fontId="17" fillId="20" borderId="1" xfId="0" applyFont="1" applyFill="1" applyBorder="1" applyAlignment="1" applyProtection="1">
      <alignment horizontal="left" vertical="center" wrapText="1"/>
    </xf>
    <xf numFmtId="0" fontId="14" fillId="0" borderId="23" xfId="0" applyFont="1" applyFill="1" applyBorder="1" applyAlignment="1">
      <alignment vertical="center" wrapText="1"/>
    </xf>
    <xf numFmtId="0" fontId="75" fillId="0" borderId="21" xfId="0" applyFont="1" applyFill="1" applyBorder="1" applyAlignment="1">
      <alignment vertical="center" wrapText="1"/>
    </xf>
    <xf numFmtId="0" fontId="75" fillId="0" borderId="0" xfId="0" applyFont="1" applyFill="1" applyBorder="1" applyAlignment="1">
      <alignment vertical="center" wrapText="1"/>
    </xf>
    <xf numFmtId="0" fontId="14" fillId="14" borderId="35" xfId="0" applyFont="1" applyFill="1" applyBorder="1" applyAlignment="1">
      <alignment horizontal="left" vertical="center" wrapText="1"/>
    </xf>
    <xf numFmtId="0" fontId="14" fillId="14" borderId="23" xfId="0" applyFont="1" applyFill="1" applyBorder="1" applyAlignment="1">
      <alignment horizontal="left" vertical="center" wrapText="1"/>
    </xf>
    <xf numFmtId="0" fontId="14" fillId="14" borderId="24" xfId="0" applyFont="1" applyFill="1" applyBorder="1" applyAlignment="1">
      <alignment horizontal="left" vertical="center" wrapText="1"/>
    </xf>
    <xf numFmtId="0" fontId="13" fillId="2" borderId="93" xfId="0" applyNumberFormat="1" applyFont="1" applyFill="1" applyBorder="1" applyAlignment="1">
      <alignment horizontal="left" vertical="center" wrapText="1"/>
    </xf>
    <xf numFmtId="0" fontId="13" fillId="2" borderId="94" xfId="0" applyNumberFormat="1" applyFont="1" applyFill="1" applyBorder="1" applyAlignment="1">
      <alignment horizontal="left" vertical="center" wrapText="1"/>
    </xf>
    <xf numFmtId="0" fontId="13" fillId="2" borderId="95" xfId="0" applyNumberFormat="1" applyFont="1" applyFill="1" applyBorder="1" applyAlignment="1">
      <alignment horizontal="left" vertical="center" wrapText="1"/>
    </xf>
    <xf numFmtId="0" fontId="49" fillId="0" borderId="21" xfId="0" applyFont="1" applyBorder="1" applyAlignment="1">
      <alignment horizontal="center" vertical="center" wrapText="1"/>
    </xf>
    <xf numFmtId="0" fontId="49" fillId="0" borderId="0"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9" xfId="0" applyFont="1" applyBorder="1" applyAlignment="1">
      <alignment horizontal="center" vertical="center" wrapText="1"/>
    </xf>
    <xf numFmtId="0" fontId="6" fillId="0" borderId="5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4" xfId="0" applyFill="1" applyBorder="1" applyAlignment="1">
      <alignment horizontal="left" vertical="center" wrapText="1"/>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66" fillId="0" borderId="13" xfId="0" applyFont="1" applyBorder="1" applyAlignment="1" applyProtection="1">
      <alignment horizontal="center" wrapText="1"/>
    </xf>
    <xf numFmtId="0" fontId="17" fillId="3" borderId="5"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45" fillId="3" borderId="5" xfId="0" applyFont="1" applyFill="1" applyBorder="1" applyAlignment="1" applyProtection="1">
      <alignment horizontal="left" vertical="center"/>
    </xf>
    <xf numFmtId="0" fontId="45" fillId="3" borderId="7" xfId="0" applyFont="1" applyFill="1" applyBorder="1" applyAlignment="1" applyProtection="1">
      <alignment horizontal="left" vertical="center"/>
    </xf>
    <xf numFmtId="0" fontId="19" fillId="3" borderId="7" xfId="0" applyFont="1" applyFill="1" applyBorder="1" applyAlignment="1" applyProtection="1">
      <alignment horizontal="left" vertical="center"/>
    </xf>
    <xf numFmtId="0" fontId="17" fillId="13" borderId="5" xfId="0" applyFont="1" applyFill="1" applyBorder="1" applyAlignment="1" applyProtection="1">
      <alignment horizontal="left" vertical="center" wrapText="1"/>
    </xf>
    <xf numFmtId="0" fontId="17" fillId="13" borderId="7"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6" fillId="14" borderId="61" xfId="0" applyFont="1" applyFill="1" applyBorder="1" applyAlignment="1" applyProtection="1">
      <alignment horizontal="center" vertical="center" textRotation="90" wrapText="1"/>
    </xf>
    <xf numFmtId="0" fontId="6" fillId="14" borderId="22" xfId="0" applyFont="1" applyFill="1" applyBorder="1" applyAlignment="1" applyProtection="1">
      <alignment horizontal="center" vertical="center" textRotation="90" wrapText="1"/>
    </xf>
    <xf numFmtId="0" fontId="6" fillId="14" borderId="63" xfId="0" applyFont="1" applyFill="1" applyBorder="1" applyAlignment="1" applyProtection="1">
      <alignment horizontal="center" vertical="center" textRotation="90" wrapText="1"/>
    </xf>
    <xf numFmtId="0" fontId="17" fillId="13" borderId="17"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7" fillId="13" borderId="6" xfId="0" applyFont="1" applyFill="1" applyBorder="1" applyAlignment="1" applyProtection="1">
      <alignment horizontal="left" vertical="center" wrapText="1"/>
    </xf>
    <xf numFmtId="0" fontId="19" fillId="2" borderId="5"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10" fontId="17" fillId="2" borderId="5" xfId="0" applyNumberFormat="1" applyFont="1" applyFill="1" applyBorder="1" applyAlignment="1" applyProtection="1">
      <alignment horizontal="center" vertical="center" wrapText="1"/>
    </xf>
    <xf numFmtId="10" fontId="17" fillId="2" borderId="7" xfId="0" applyNumberFormat="1" applyFont="1" applyFill="1" applyBorder="1" applyAlignment="1" applyProtection="1">
      <alignment horizontal="center" vertical="center" wrapText="1"/>
    </xf>
    <xf numFmtId="49" fontId="1" fillId="11" borderId="5" xfId="0" applyNumberFormat="1" applyFont="1" applyFill="1" applyBorder="1" applyAlignment="1" applyProtection="1">
      <alignment horizontal="left" vertical="top" wrapText="1"/>
      <protection locked="0"/>
    </xf>
    <xf numFmtId="49" fontId="1" fillId="11" borderId="7" xfId="0" applyNumberFormat="1" applyFont="1" applyFill="1" applyBorder="1" applyAlignment="1" applyProtection="1">
      <alignment horizontal="left" vertical="top" wrapText="1"/>
      <protection locked="0"/>
    </xf>
    <xf numFmtId="49" fontId="1" fillId="11" borderId="1" xfId="0" applyNumberFormat="1" applyFont="1" applyFill="1" applyBorder="1" applyAlignment="1" applyProtection="1">
      <alignment horizontal="left" vertical="top" wrapText="1"/>
      <protection locked="0"/>
    </xf>
    <xf numFmtId="0" fontId="10" fillId="13" borderId="7" xfId="0" applyFont="1" applyFill="1" applyBorder="1" applyAlignment="1" applyProtection="1">
      <alignment horizontal="left" vertical="center" wrapText="1"/>
    </xf>
    <xf numFmtId="0" fontId="10" fillId="13" borderId="1" xfId="0" applyFont="1" applyFill="1" applyBorder="1" applyAlignment="1" applyProtection="1">
      <alignment horizontal="left" vertical="center" wrapText="1"/>
    </xf>
    <xf numFmtId="0" fontId="6" fillId="14" borderId="9" xfId="0" applyFont="1" applyFill="1" applyBorder="1" applyAlignment="1" applyProtection="1">
      <alignment horizontal="center" vertical="center" textRotation="90"/>
    </xf>
    <xf numFmtId="0" fontId="6" fillId="14" borderId="20" xfId="0" applyFont="1" applyFill="1" applyBorder="1" applyAlignment="1" applyProtection="1">
      <alignment horizontal="center" vertical="center" textRotation="90"/>
    </xf>
    <xf numFmtId="0" fontId="6" fillId="14" borderId="22" xfId="0" applyFont="1" applyFill="1" applyBorder="1" applyAlignment="1" applyProtection="1">
      <alignment horizontal="center" vertical="center" textRotation="90"/>
    </xf>
    <xf numFmtId="0" fontId="3" fillId="14" borderId="62" xfId="0" applyFont="1" applyFill="1" applyBorder="1" applyAlignment="1" applyProtection="1">
      <alignment horizontal="center" vertical="center" textRotation="90" wrapText="1"/>
    </xf>
    <xf numFmtId="0" fontId="3" fillId="14" borderId="63" xfId="0" applyFont="1" applyFill="1" applyBorder="1" applyAlignment="1" applyProtection="1">
      <alignment horizontal="center" vertical="center" textRotation="90" wrapText="1"/>
    </xf>
    <xf numFmtId="0" fontId="3" fillId="14" borderId="22" xfId="0" applyFont="1" applyFill="1" applyBorder="1" applyAlignment="1" applyProtection="1">
      <alignment horizontal="center" vertical="center" textRotation="90" wrapText="1"/>
    </xf>
    <xf numFmtId="0" fontId="6" fillId="13" borderId="5" xfId="0" applyFont="1" applyFill="1" applyBorder="1" applyAlignment="1" applyProtection="1">
      <alignment horizontal="left" vertical="center" wrapText="1"/>
    </xf>
    <xf numFmtId="0" fontId="6" fillId="13" borderId="7" xfId="0" applyFont="1" applyFill="1" applyBorder="1" applyAlignment="1" applyProtection="1">
      <alignment horizontal="left" vertical="center" wrapText="1"/>
    </xf>
    <xf numFmtId="0" fontId="6" fillId="13" borderId="1" xfId="0" applyFont="1" applyFill="1" applyBorder="1" applyAlignment="1" applyProtection="1">
      <alignment horizontal="left" vertical="center" wrapText="1"/>
    </xf>
    <xf numFmtId="0" fontId="6" fillId="13" borderId="7" xfId="0" applyFont="1" applyFill="1" applyBorder="1" applyAlignment="1" applyProtection="1">
      <alignment horizontal="left" vertical="center"/>
    </xf>
    <xf numFmtId="0" fontId="6" fillId="13" borderId="1" xfId="0" applyFont="1" applyFill="1" applyBorder="1" applyAlignment="1" applyProtection="1">
      <alignment horizontal="left"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 xfId="0" applyFont="1" applyFill="1" applyBorder="1" applyAlignment="1" applyProtection="1">
      <alignment horizontal="center" vertical="center"/>
    </xf>
    <xf numFmtId="0" fontId="10" fillId="3" borderId="7" xfId="0" applyFont="1" applyFill="1" applyBorder="1" applyAlignment="1" applyProtection="1">
      <alignment horizontal="left" vertical="center"/>
    </xf>
    <xf numFmtId="0" fontId="64" fillId="0" borderId="13" xfId="3" applyFont="1" applyBorder="1" applyAlignment="1">
      <alignment horizontal="center" vertical="top" wrapText="1"/>
    </xf>
    <xf numFmtId="0" fontId="41" fillId="0" borderId="13" xfId="3" applyFont="1" applyBorder="1" applyAlignment="1">
      <alignment horizontal="center" vertical="top" wrapText="1"/>
    </xf>
    <xf numFmtId="0" fontId="7" fillId="0" borderId="13" xfId="3" applyFont="1" applyBorder="1" applyAlignment="1">
      <alignment horizontal="center" vertical="center"/>
    </xf>
    <xf numFmtId="0" fontId="8" fillId="0" borderId="13" xfId="3" applyFont="1" applyBorder="1" applyAlignment="1">
      <alignment horizontal="center" vertical="center"/>
    </xf>
    <xf numFmtId="0" fontId="8" fillId="0" borderId="6" xfId="3" applyFont="1" applyBorder="1" applyAlignment="1">
      <alignment horizontal="center" vertical="center"/>
    </xf>
    <xf numFmtId="0" fontId="5" fillId="3" borderId="19" xfId="3" applyFont="1" applyFill="1" applyBorder="1" applyAlignment="1">
      <alignment horizontal="center" vertical="center"/>
    </xf>
    <xf numFmtId="0" fontId="5" fillId="3" borderId="1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1" xfId="3" applyFont="1" applyFill="1" applyBorder="1" applyAlignment="1">
      <alignment horizontal="center" vertical="center"/>
    </xf>
    <xf numFmtId="0" fontId="25" fillId="0" borderId="30" xfId="3" applyFont="1" applyFill="1" applyBorder="1" applyAlignment="1">
      <alignment horizontal="left" vertical="center"/>
    </xf>
    <xf numFmtId="0" fontId="25" fillId="0" borderId="31" xfId="3" applyFont="1" applyFill="1" applyBorder="1" applyAlignment="1">
      <alignment horizontal="left" vertical="center"/>
    </xf>
    <xf numFmtId="0" fontId="25" fillId="0" borderId="30" xfId="3" applyFont="1" applyFill="1" applyBorder="1" applyAlignment="1">
      <alignment horizontal="center" vertical="center" wrapText="1"/>
    </xf>
    <xf numFmtId="0" fontId="25" fillId="0" borderId="31" xfId="3" applyFont="1" applyFill="1" applyBorder="1" applyAlignment="1">
      <alignment horizontal="center" vertical="center" wrapText="1"/>
    </xf>
    <xf numFmtId="14" fontId="3" fillId="0" borderId="87" xfId="3" applyNumberFormat="1" applyFont="1" applyFill="1" applyBorder="1" applyAlignment="1">
      <alignment horizontal="right" vertical="center"/>
    </xf>
    <xf numFmtId="14" fontId="3" fillId="0" borderId="16" xfId="3" applyNumberFormat="1" applyFont="1" applyFill="1" applyBorder="1" applyAlignment="1">
      <alignment horizontal="right" vertical="center"/>
    </xf>
    <xf numFmtId="14" fontId="3" fillId="0" borderId="88" xfId="3" applyNumberFormat="1" applyFont="1" applyFill="1" applyBorder="1" applyAlignment="1">
      <alignment horizontal="right" vertical="center"/>
    </xf>
    <xf numFmtId="14" fontId="17" fillId="0" borderId="89" xfId="3" quotePrefix="1" applyNumberFormat="1" applyFont="1" applyFill="1" applyBorder="1" applyAlignment="1">
      <alignment horizontal="center" vertical="center"/>
    </xf>
    <xf numFmtId="14" fontId="14" fillId="0" borderId="88" xfId="3" applyNumberFormat="1" applyFont="1" applyFill="1" applyBorder="1" applyAlignment="1">
      <alignment horizontal="center" vertical="center"/>
    </xf>
    <xf numFmtId="0" fontId="17" fillId="0" borderId="89" xfId="3" applyNumberFormat="1" applyFont="1" applyFill="1" applyBorder="1" applyAlignment="1">
      <alignment horizontal="center" vertical="center"/>
    </xf>
    <xf numFmtId="0" fontId="14" fillId="0" borderId="9" xfId="3" applyNumberFormat="1"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28" fillId="0" borderId="5" xfId="3" applyFont="1" applyBorder="1" applyAlignment="1">
      <alignment horizontal="center" vertical="center"/>
    </xf>
    <xf numFmtId="0" fontId="28" fillId="0" borderId="7" xfId="3" applyFont="1" applyBorder="1" applyAlignment="1">
      <alignment horizontal="center" vertical="center"/>
    </xf>
    <xf numFmtId="0" fontId="24" fillId="0" borderId="22" xfId="3" applyFont="1" applyBorder="1" applyAlignment="1">
      <alignment horizontal="center" vertical="center" wrapText="1"/>
    </xf>
    <xf numFmtId="0" fontId="24" fillId="0" borderId="10" xfId="3" applyFont="1" applyBorder="1" applyAlignment="1">
      <alignment horizontal="center" vertical="center" wrapText="1"/>
    </xf>
    <xf numFmtId="49" fontId="24" fillId="0" borderId="22" xfId="3" applyNumberFormat="1" applyFont="1" applyBorder="1" applyAlignment="1">
      <alignment horizontal="center" vertical="center" wrapText="1"/>
    </xf>
    <xf numFmtId="49" fontId="24" fillId="0" borderId="10" xfId="3" applyNumberFormat="1" applyFont="1" applyBorder="1" applyAlignment="1">
      <alignment horizontal="center" vertical="center" wrapText="1"/>
    </xf>
    <xf numFmtId="0" fontId="24" fillId="0" borderId="21" xfId="3" applyFont="1" applyBorder="1" applyAlignment="1">
      <alignment horizontal="center" vertical="center" wrapText="1"/>
    </xf>
    <xf numFmtId="0" fontId="24" fillId="0" borderId="17" xfId="3" applyFont="1" applyBorder="1" applyAlignment="1">
      <alignment horizontal="center" vertical="center" wrapText="1"/>
    </xf>
    <xf numFmtId="0" fontId="8" fillId="18" borderId="19" xfId="3" applyFont="1" applyFill="1" applyBorder="1" applyAlignment="1">
      <alignment horizontal="right" vertical="center" wrapText="1"/>
    </xf>
    <xf numFmtId="0" fontId="8" fillId="18" borderId="16" xfId="3" applyFont="1" applyFill="1" applyBorder="1" applyAlignment="1">
      <alignment horizontal="right" vertical="center" wrapText="1"/>
    </xf>
    <xf numFmtId="0" fontId="24" fillId="11" borderId="22" xfId="3" applyFont="1" applyFill="1" applyBorder="1" applyAlignment="1">
      <alignment horizontal="center" vertical="center" wrapText="1"/>
    </xf>
    <xf numFmtId="0" fontId="24" fillId="11" borderId="10" xfId="3" applyFont="1" applyFill="1" applyBorder="1" applyAlignment="1">
      <alignment horizontal="center" vertical="center" wrapText="1"/>
    </xf>
    <xf numFmtId="0" fontId="24" fillId="11" borderId="18" xfId="3" applyFont="1" applyFill="1" applyBorder="1" applyAlignment="1">
      <alignment horizontal="center" vertical="center" wrapText="1"/>
    </xf>
    <xf numFmtId="0" fontId="24" fillId="0" borderId="18" xfId="3" applyFont="1" applyBorder="1" applyAlignment="1">
      <alignment horizontal="center" vertical="center" wrapText="1"/>
    </xf>
    <xf numFmtId="0" fontId="24" fillId="0" borderId="21"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1" fillId="0" borderId="22" xfId="3" applyFont="1" applyFill="1" applyBorder="1" applyAlignment="1">
      <alignment horizontal="center" vertical="center" wrapText="1"/>
    </xf>
    <xf numFmtId="0" fontId="1" fillId="0" borderId="10" xfId="3" applyFont="1" applyFill="1" applyBorder="1" applyAlignment="1">
      <alignment horizontal="center" vertical="center" wrapText="1"/>
    </xf>
    <xf numFmtId="49" fontId="1" fillId="0" borderId="22" xfId="3" applyNumberFormat="1" applyFont="1" applyFill="1" applyBorder="1" applyAlignment="1" applyProtection="1">
      <alignment horizontal="center" vertical="center" wrapText="1"/>
      <protection locked="0"/>
    </xf>
    <xf numFmtId="49" fontId="1" fillId="0" borderId="10" xfId="3" applyNumberFormat="1" applyFont="1" applyFill="1" applyBorder="1" applyAlignment="1" applyProtection="1">
      <alignment horizontal="center" vertical="center" wrapText="1"/>
      <protection locked="0"/>
    </xf>
    <xf numFmtId="0" fontId="1" fillId="0" borderId="21" xfId="3" applyFont="1" applyFill="1" applyBorder="1" applyAlignment="1" applyProtection="1">
      <alignment horizontal="center" vertical="center" wrapText="1"/>
      <protection locked="0"/>
    </xf>
    <xf numFmtId="0" fontId="1" fillId="0" borderId="17" xfId="3" applyFont="1" applyFill="1" applyBorder="1" applyAlignment="1" applyProtection="1">
      <alignment horizontal="center" vertical="center" wrapText="1"/>
      <protection locked="0"/>
    </xf>
    <xf numFmtId="0" fontId="1" fillId="0" borderId="22" xfId="3" applyFont="1" applyFill="1" applyBorder="1" applyAlignment="1" applyProtection="1">
      <alignment horizontal="center" vertical="center" wrapText="1"/>
      <protection locked="0"/>
    </xf>
    <xf numFmtId="0" fontId="1" fillId="0" borderId="10" xfId="3" applyFont="1" applyFill="1" applyBorder="1" applyAlignment="1" applyProtection="1">
      <alignment horizontal="center" vertical="center" wrapText="1"/>
      <protection locked="0"/>
    </xf>
    <xf numFmtId="0" fontId="7" fillId="0" borderId="60" xfId="3" applyFont="1" applyFill="1" applyBorder="1" applyAlignment="1">
      <alignment horizontal="left" vertical="center"/>
    </xf>
    <xf numFmtId="0" fontId="7" fillId="0" borderId="28" xfId="3" applyFont="1" applyFill="1" applyBorder="1" applyAlignment="1">
      <alignment horizontal="left" vertical="center"/>
    </xf>
    <xf numFmtId="0" fontId="17" fillId="0" borderId="27" xfId="3" applyFont="1" applyFill="1" applyBorder="1" applyAlignment="1">
      <alignment horizontal="left" vertical="center" wrapText="1"/>
    </xf>
    <xf numFmtId="0" fontId="17" fillId="0" borderId="28" xfId="3" applyFont="1" applyFill="1" applyBorder="1" applyAlignment="1">
      <alignment horizontal="left" vertical="center" wrapText="1"/>
    </xf>
    <xf numFmtId="0" fontId="17" fillId="0" borderId="29" xfId="3" applyFont="1" applyFill="1" applyBorder="1" applyAlignment="1">
      <alignment horizontal="left" vertical="center" wrapText="1"/>
    </xf>
    <xf numFmtId="0" fontId="1" fillId="0" borderId="5" xfId="3" applyFont="1" applyFill="1" applyBorder="1" applyAlignment="1">
      <alignment horizontal="left" vertical="center" wrapText="1"/>
    </xf>
    <xf numFmtId="0" fontId="1" fillId="0" borderId="7" xfId="3" applyFont="1" applyFill="1" applyBorder="1" applyAlignment="1">
      <alignment horizontal="left" vertical="center" wrapText="1"/>
    </xf>
    <xf numFmtId="0" fontId="1" fillId="0" borderId="1" xfId="3" applyFont="1" applyFill="1" applyBorder="1" applyAlignment="1">
      <alignment horizontal="left" vertical="center" wrapText="1"/>
    </xf>
    <xf numFmtId="0" fontId="1" fillId="0" borderId="4" xfId="0" applyFont="1" applyBorder="1" applyAlignment="1">
      <alignment horizontal="center" wrapText="1"/>
    </xf>
    <xf numFmtId="0" fontId="1" fillId="0" borderId="22" xfId="3" applyNumberFormat="1" applyFont="1" applyFill="1" applyBorder="1" applyAlignment="1" applyProtection="1">
      <alignment horizontal="center" vertical="center" wrapText="1"/>
      <protection locked="0"/>
    </xf>
    <xf numFmtId="0" fontId="1" fillId="0" borderId="10" xfId="3" applyNumberFormat="1" applyFont="1" applyFill="1" applyBorder="1" applyAlignment="1" applyProtection="1">
      <alignment horizontal="center" vertical="center" wrapText="1"/>
      <protection locked="0"/>
    </xf>
    <xf numFmtId="0" fontId="1" fillId="0" borderId="22"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2" fontId="1" fillId="0" borderId="22" xfId="0" applyNumberFormat="1" applyFont="1" applyFill="1" applyBorder="1" applyAlignment="1" applyProtection="1">
      <alignment horizontal="center" vertical="center" wrapText="1"/>
      <protection locked="0"/>
    </xf>
    <xf numFmtId="2" fontId="1" fillId="0" borderId="10" xfId="0"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6" fillId="0" borderId="19" xfId="3"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protection locked="0"/>
    </xf>
    <xf numFmtId="0" fontId="6" fillId="0" borderId="17" xfId="3" applyFont="1" applyFill="1" applyBorder="1" applyAlignment="1" applyProtection="1">
      <alignment horizontal="center" vertical="center" wrapText="1"/>
      <protection locked="0"/>
    </xf>
    <xf numFmtId="0" fontId="6" fillId="0" borderId="6" xfId="3" applyFont="1" applyFill="1" applyBorder="1" applyAlignment="1" applyProtection="1">
      <alignment horizontal="center" vertical="center" wrapText="1"/>
      <protection locked="0"/>
    </xf>
    <xf numFmtId="0" fontId="45" fillId="0" borderId="18" xfId="3" applyFont="1" applyFill="1" applyBorder="1" applyAlignment="1">
      <alignment horizontal="center" vertical="center" wrapText="1"/>
    </xf>
    <xf numFmtId="0" fontId="45" fillId="0" borderId="10" xfId="3" applyFont="1" applyFill="1" applyBorder="1" applyAlignment="1">
      <alignment horizontal="center" vertical="center" wrapText="1"/>
    </xf>
    <xf numFmtId="0" fontId="6" fillId="0" borderId="18" xfId="3" applyFont="1" applyFill="1" applyBorder="1" applyAlignment="1" applyProtection="1">
      <alignment horizontal="center" vertical="center" wrapText="1"/>
      <protection locked="0"/>
    </xf>
    <xf numFmtId="0" fontId="6" fillId="0" borderId="10" xfId="3" applyFont="1" applyFill="1" applyBorder="1" applyAlignment="1" applyProtection="1">
      <alignment horizontal="center" vertical="center" wrapText="1"/>
      <protection locked="0"/>
    </xf>
    <xf numFmtId="0" fontId="45" fillId="0" borderId="19" xfId="3" applyFont="1" applyFill="1" applyBorder="1" applyAlignment="1">
      <alignment horizontal="center" vertical="center" wrapText="1"/>
    </xf>
    <xf numFmtId="0" fontId="45" fillId="0" borderId="9" xfId="3" applyFont="1" applyFill="1" applyBorder="1" applyAlignment="1">
      <alignment horizontal="center" vertical="center" wrapText="1"/>
    </xf>
    <xf numFmtId="0" fontId="45" fillId="0" borderId="17" xfId="3" applyFont="1" applyFill="1" applyBorder="1" applyAlignment="1">
      <alignment horizontal="center" vertical="center" wrapText="1"/>
    </xf>
    <xf numFmtId="0" fontId="45" fillId="0" borderId="6" xfId="3" applyFont="1" applyFill="1" applyBorder="1" applyAlignment="1">
      <alignment horizontal="center" vertical="center" wrapText="1"/>
    </xf>
    <xf numFmtId="0" fontId="25" fillId="0" borderId="60" xfId="3" applyFont="1" applyFill="1" applyBorder="1" applyAlignment="1">
      <alignment horizontal="left" vertical="center"/>
    </xf>
    <xf numFmtId="0" fontId="25" fillId="0" borderId="28" xfId="3" applyFont="1" applyFill="1" applyBorder="1" applyAlignment="1">
      <alignment horizontal="left" vertical="center"/>
    </xf>
    <xf numFmtId="0" fontId="25" fillId="0" borderId="28" xfId="3" applyFont="1" applyFill="1" applyBorder="1" applyAlignment="1">
      <alignment horizontal="left" vertical="center" wrapText="1"/>
    </xf>
    <xf numFmtId="0" fontId="25" fillId="0" borderId="64" xfId="3" applyFont="1" applyFill="1" applyBorder="1" applyAlignment="1">
      <alignment horizontal="left" vertical="center" wrapText="1"/>
    </xf>
    <xf numFmtId="14" fontId="3" fillId="0" borderId="28" xfId="3" applyNumberFormat="1" applyFont="1" applyFill="1" applyBorder="1" applyAlignment="1">
      <alignment vertical="center" wrapText="1"/>
    </xf>
    <xf numFmtId="0" fontId="13" fillId="2" borderId="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1" xfId="3" applyFont="1" applyFill="1" applyBorder="1" applyAlignment="1">
      <alignment horizontal="center" vertical="center"/>
    </xf>
    <xf numFmtId="0" fontId="6" fillId="15" borderId="17" xfId="0" applyFont="1" applyFill="1" applyBorder="1" applyAlignment="1">
      <alignment horizontal="center"/>
    </xf>
    <xf numFmtId="0" fontId="6" fillId="15" borderId="13" xfId="0" applyFont="1" applyFill="1" applyBorder="1" applyAlignment="1">
      <alignment horizontal="center"/>
    </xf>
    <xf numFmtId="0" fontId="6" fillId="15" borderId="6" xfId="0" applyFont="1" applyFill="1" applyBorder="1" applyAlignment="1">
      <alignment horizontal="center"/>
    </xf>
    <xf numFmtId="0" fontId="6" fillId="15" borderId="19" xfId="0" applyFont="1" applyFill="1" applyBorder="1" applyAlignment="1">
      <alignment horizontal="center" vertical="center"/>
    </xf>
    <xf numFmtId="0" fontId="6" fillId="15" borderId="16" xfId="0" applyFont="1" applyFill="1" applyBorder="1" applyAlignment="1">
      <alignment horizontal="center" vertical="center"/>
    </xf>
    <xf numFmtId="0" fontId="6" fillId="15" borderId="9" xfId="0" applyFont="1" applyFill="1" applyBorder="1" applyAlignment="1">
      <alignment horizontal="center" vertical="center"/>
    </xf>
    <xf numFmtId="0" fontId="1" fillId="22" borderId="0" xfId="0" applyFont="1" applyFill="1" applyAlignment="1">
      <alignment horizontal="center" vertical="top" wrapText="1"/>
    </xf>
    <xf numFmtId="0" fontId="41" fillId="0" borderId="0" xfId="0" applyFont="1" applyAlignment="1">
      <alignment horizontal="center"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7" fillId="20" borderId="27" xfId="0" applyFont="1" applyFill="1" applyBorder="1" applyAlignment="1">
      <alignment horizontal="left"/>
    </xf>
    <xf numFmtId="0" fontId="17" fillId="20" borderId="28" xfId="0" applyFont="1" applyFill="1" applyBorder="1" applyAlignment="1">
      <alignment horizontal="left"/>
    </xf>
    <xf numFmtId="0" fontId="17" fillId="20" borderId="29" xfId="0" applyFont="1" applyFill="1" applyBorder="1" applyAlignment="1">
      <alignment horizontal="left"/>
    </xf>
    <xf numFmtId="0" fontId="19" fillId="20" borderId="47" xfId="0" applyFont="1" applyFill="1" applyBorder="1" applyAlignment="1">
      <alignment horizontal="center"/>
    </xf>
    <xf numFmtId="0" fontId="19" fillId="20" borderId="46" xfId="0" applyFont="1" applyFill="1" applyBorder="1" applyAlignment="1">
      <alignment horizontal="center"/>
    </xf>
    <xf numFmtId="0" fontId="6" fillId="15" borderId="28" xfId="0" applyFont="1" applyFill="1" applyBorder="1" applyAlignment="1">
      <alignment horizontal="center" vertical="center"/>
    </xf>
    <xf numFmtId="0" fontId="49" fillId="0" borderId="4" xfId="0" applyFont="1" applyBorder="1" applyAlignment="1">
      <alignment horizontal="center" vertical="center" wrapText="1"/>
    </xf>
    <xf numFmtId="0" fontId="14" fillId="0" borderId="0" xfId="0" applyFont="1" applyAlignment="1">
      <alignment horizontal="left" wrapText="1" indent="5"/>
    </xf>
    <xf numFmtId="0" fontId="15" fillId="0" borderId="0" xfId="0" applyFont="1" applyAlignment="1">
      <alignment horizontal="left" wrapText="1" indent="5"/>
    </xf>
    <xf numFmtId="0" fontId="10" fillId="0" borderId="19"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4" fillId="0" borderId="0" xfId="0" applyFont="1" applyAlignment="1">
      <alignment horizontal="left" vertical="center" wrapText="1" indent="1"/>
    </xf>
    <xf numFmtId="0" fontId="14" fillId="0" borderId="0" xfId="0" applyFont="1" applyAlignment="1">
      <alignment vertical="center"/>
    </xf>
    <xf numFmtId="14" fontId="14" fillId="0" borderId="0" xfId="0" applyNumberFormat="1" applyFont="1" applyAlignment="1">
      <alignment horizontal="left"/>
    </xf>
    <xf numFmtId="14" fontId="14" fillId="0" borderId="0" xfId="0" applyNumberFormat="1" applyFont="1" applyBorder="1" applyAlignment="1">
      <alignment horizontal="left"/>
    </xf>
    <xf numFmtId="0" fontId="15" fillId="0" borderId="0" xfId="0" applyFont="1" applyAlignment="1">
      <alignment horizontal="right"/>
    </xf>
    <xf numFmtId="0" fontId="15" fillId="0" borderId="0" xfId="0" applyFont="1" applyBorder="1" applyAlignment="1">
      <alignment horizontal="right"/>
    </xf>
    <xf numFmtId="0" fontId="17" fillId="0" borderId="0" xfId="0" applyFont="1" applyAlignment="1">
      <alignment horizontal="left"/>
    </xf>
    <xf numFmtId="0" fontId="0" fillId="0" borderId="0" xfId="0" applyAlignment="1"/>
    <xf numFmtId="0" fontId="20" fillId="0" borderId="0" xfId="0" applyFont="1" applyFill="1" applyBorder="1" applyAlignment="1">
      <alignment horizontal="left" vertical="top" wrapText="1" indent="1"/>
    </xf>
    <xf numFmtId="0" fontId="14" fillId="0" borderId="0" xfId="0" applyFont="1" applyAlignment="1">
      <alignment horizontal="left" vertical="top" wrapText="1"/>
    </xf>
    <xf numFmtId="0" fontId="6" fillId="0" borderId="0" xfId="0" applyFont="1" applyFill="1" applyBorder="1" applyAlignment="1">
      <alignment horizontal="center" vertical="center"/>
    </xf>
    <xf numFmtId="0" fontId="6" fillId="16" borderId="13" xfId="0" applyFont="1" applyFill="1" applyBorder="1" applyAlignment="1">
      <alignment horizontal="center" vertical="center"/>
    </xf>
    <xf numFmtId="0" fontId="1" fillId="0" borderId="5" xfId="0" applyFont="1" applyBorder="1" applyAlignment="1">
      <alignment horizontal="right" vertical="center" wrapText="1"/>
    </xf>
    <xf numFmtId="0" fontId="1" fillId="0" borderId="1" xfId="0" applyFont="1" applyBorder="1" applyAlignment="1">
      <alignment horizontal="right" vertical="center" wrapText="1"/>
    </xf>
    <xf numFmtId="0" fontId="41" fillId="0" borderId="4" xfId="0" applyFont="1" applyBorder="1" applyAlignment="1">
      <alignment horizontal="center" vertical="center" wrapText="1"/>
    </xf>
    <xf numFmtId="0" fontId="15" fillId="0" borderId="0" xfId="0" applyFont="1" applyAlignment="1">
      <alignment horizontal="left" vertical="center" wrapText="1" indent="1"/>
    </xf>
    <xf numFmtId="0" fontId="32" fillId="2" borderId="0" xfId="0" applyFont="1" applyFill="1" applyBorder="1" applyAlignment="1">
      <alignment horizontal="left" vertical="center" wrapText="1"/>
    </xf>
    <xf numFmtId="0" fontId="5" fillId="0" borderId="0" xfId="0" applyFont="1" applyAlignment="1">
      <alignment horizontal="center"/>
    </xf>
    <xf numFmtId="0" fontId="0" fillId="0" borderId="5" xfId="0" applyBorder="1" applyAlignment="1">
      <alignment horizontal="right" vertical="center" wrapText="1"/>
    </xf>
    <xf numFmtId="0" fontId="0" fillId="0" borderId="1" xfId="0" applyBorder="1" applyAlignment="1">
      <alignment horizontal="right" vertical="center" wrapText="1"/>
    </xf>
  </cellXfs>
  <cellStyles count="7">
    <cellStyle name="Followed Hyperlink" xfId="4" builtinId="9" hidden="1"/>
    <cellStyle name="Followed Hyperlink" xfId="5" builtinId="9" hidden="1"/>
    <cellStyle name="Followed Hyperlink" xfId="6" builtinId="9" hidden="1"/>
    <cellStyle name="Hyperlink" xfId="1" builtinId="8"/>
    <cellStyle name="Normal" xfId="0" builtinId="0"/>
    <cellStyle name="Normal 2" xfId="3"/>
    <cellStyle name="Percent" xfId="2" builtinId="5"/>
  </cellStyles>
  <dxfs count="47">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theme="0" tint="-0.24994659260841701"/>
        </patternFill>
      </fill>
    </dxf>
    <dxf>
      <fill>
        <patternFill>
          <bgColor rgb="FFFF66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EDF769"/>
      <color rgb="FFFF9999"/>
      <color rgb="FF89DFC8"/>
      <color rgb="FFFFB9FF"/>
      <color rgb="FFFF66FF"/>
      <color rgb="FFFFEBFF"/>
      <color rgb="FFFFDDFF"/>
      <color rgb="FFF0BAE2"/>
      <color rgb="FFFF00FF"/>
      <color rgb="FFDC5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1</xdr:row>
      <xdr:rowOff>0</xdr:rowOff>
    </xdr:from>
    <xdr:to>
      <xdr:col>24</xdr:col>
      <xdr:colOff>0</xdr:colOff>
      <xdr:row>7</xdr:row>
      <xdr:rowOff>0</xdr:rowOff>
    </xdr:to>
    <xdr:sp macro="" textlink="">
      <xdr:nvSpPr>
        <xdr:cNvPr id="2" name="AutoShape 1"/>
        <xdr:cNvSpPr>
          <a:spLocks noChangeArrowheads="1"/>
        </xdr:cNvSpPr>
      </xdr:nvSpPr>
      <xdr:spPr bwMode="auto">
        <a:xfrm flipH="1" flipV="1">
          <a:off x="21450300" y="561975"/>
          <a:ext cx="0" cy="2314575"/>
        </a:xfrm>
        <a:prstGeom prst="rtTriangle">
          <a:avLst/>
        </a:prstGeom>
        <a:solidFill>
          <a:srgbClr val="969696"/>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7</xdr:row>
      <xdr:rowOff>0</xdr:rowOff>
    </xdr:to>
    <xdr:sp macro="" textlink="">
      <xdr:nvSpPr>
        <xdr:cNvPr id="2" name="AutoShape 1"/>
        <xdr:cNvSpPr>
          <a:spLocks noChangeArrowheads="1"/>
        </xdr:cNvSpPr>
      </xdr:nvSpPr>
      <xdr:spPr bwMode="auto">
        <a:xfrm flipH="1" flipV="1">
          <a:off x="12887325" y="0"/>
          <a:ext cx="0" cy="2400300"/>
        </a:xfrm>
        <a:prstGeom prst="rtTriangle">
          <a:avLst/>
        </a:prstGeom>
        <a:solidFill>
          <a:srgbClr val="969696"/>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mohcd.org/file/7206"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37"/>
  <sheetViews>
    <sheetView showGridLines="0" tabSelected="1" topLeftCell="B2" zoomScaleNormal="100" workbookViewId="0">
      <selection activeCell="B2" sqref="B2:R2"/>
    </sheetView>
  </sheetViews>
  <sheetFormatPr defaultColWidth="0" defaultRowHeight="15" zeroHeight="1"/>
  <cols>
    <col min="1" max="1" width="9.140625" style="6" hidden="1" customWidth="1"/>
    <col min="2" max="2" width="14.28515625" style="6" customWidth="1"/>
    <col min="3" max="3" width="4.7109375" style="6" customWidth="1"/>
    <col min="4" max="5" width="9.140625" style="6" customWidth="1"/>
    <col min="6" max="6" width="12.42578125" style="6" customWidth="1"/>
    <col min="7" max="16" width="9.140625" style="6" customWidth="1"/>
    <col min="17" max="17" width="13.140625" style="6" customWidth="1"/>
    <col min="18" max="18" width="9.140625" style="6" customWidth="1"/>
    <col min="19" max="19" width="2.85546875" style="6" hidden="1" customWidth="1"/>
    <col min="20" max="16384" width="0.140625" style="6" hidden="1"/>
  </cols>
  <sheetData>
    <row r="1" spans="1:18" ht="195" hidden="1" customHeight="1">
      <c r="B1" s="888" t="s">
        <v>245</v>
      </c>
      <c r="C1" s="888"/>
      <c r="D1" s="888"/>
      <c r="E1" s="888"/>
      <c r="F1" s="888"/>
      <c r="G1" s="888"/>
      <c r="H1" s="888"/>
      <c r="I1" s="888"/>
      <c r="J1" s="888"/>
      <c r="K1" s="888"/>
      <c r="L1" s="888"/>
      <c r="M1" s="888"/>
      <c r="N1" s="888"/>
      <c r="O1" s="888"/>
      <c r="P1" s="888"/>
      <c r="Q1" s="888"/>
      <c r="R1" s="888"/>
    </row>
    <row r="2" spans="1:18" ht="39.75" customHeight="1">
      <c r="B2" s="894" t="str">
        <f>'Completeness Tracker'!$O$24&amp;" "&amp;'Completeness Tracker'!$O$32&amp;" - "&amp;'Completeness Tracker'!$O$25&amp;" "&amp;'Completeness Tracker'!$O$43</f>
        <v>Annual Monitoring Report EZ - Instructions - Reporting Year 2017 -  Mayor's Office of Housing &amp; Community Development</v>
      </c>
      <c r="C2" s="894"/>
      <c r="D2" s="894"/>
      <c r="E2" s="894"/>
      <c r="F2" s="894"/>
      <c r="G2" s="894"/>
      <c r="H2" s="894"/>
      <c r="I2" s="894"/>
      <c r="J2" s="894"/>
      <c r="K2" s="894"/>
      <c r="L2" s="894"/>
      <c r="M2" s="894"/>
      <c r="N2" s="894"/>
      <c r="O2" s="894"/>
      <c r="P2" s="894"/>
      <c r="Q2" s="894"/>
      <c r="R2" s="894"/>
    </row>
    <row r="3" spans="1:18" ht="45.75" customHeight="1">
      <c r="A3" s="732"/>
      <c r="B3" s="890" t="s">
        <v>411</v>
      </c>
      <c r="C3" s="890"/>
      <c r="D3" s="890"/>
      <c r="E3" s="890"/>
      <c r="F3" s="890"/>
      <c r="G3" s="890"/>
      <c r="H3" s="890"/>
      <c r="I3" s="890"/>
      <c r="J3" s="890"/>
      <c r="K3" s="890"/>
      <c r="L3" s="890"/>
      <c r="M3" s="890"/>
      <c r="N3" s="890"/>
      <c r="O3" s="890"/>
      <c r="P3" s="890"/>
      <c r="Q3" s="890"/>
      <c r="R3" s="890"/>
    </row>
    <row r="4" spans="1:18" ht="24" customHeight="1">
      <c r="B4" s="730"/>
      <c r="C4" s="730"/>
      <c r="D4" s="730"/>
      <c r="E4" s="730"/>
      <c r="F4" s="730"/>
      <c r="G4" s="730"/>
      <c r="H4" s="730"/>
      <c r="I4" s="730"/>
      <c r="J4" s="730"/>
      <c r="K4" s="730"/>
      <c r="L4" s="730"/>
      <c r="M4" s="730"/>
      <c r="N4" s="730"/>
      <c r="O4" s="730"/>
      <c r="P4" s="730"/>
      <c r="Q4" s="731"/>
      <c r="R4" s="866" t="s">
        <v>958</v>
      </c>
    </row>
    <row r="5" spans="1:18" ht="39.950000000000003" customHeight="1">
      <c r="B5" s="881" t="str">
        <f>'Completeness Tracker'!N33</f>
        <v>A. Property Info</v>
      </c>
      <c r="C5" s="881"/>
      <c r="D5" s="881"/>
      <c r="E5" s="881"/>
      <c r="F5" s="881"/>
      <c r="G5" s="881"/>
      <c r="H5" s="881"/>
      <c r="I5" s="881"/>
      <c r="J5" s="881"/>
      <c r="K5" s="881"/>
      <c r="L5" s="881"/>
      <c r="M5" s="881"/>
      <c r="N5" s="881"/>
      <c r="O5" s="881"/>
      <c r="P5" s="881"/>
      <c r="Q5" s="881"/>
      <c r="R5" s="881"/>
    </row>
    <row r="6" spans="1:18" s="7" customFormat="1" ht="45.75" customHeight="1">
      <c r="A6" s="35"/>
      <c r="B6" s="887" t="s">
        <v>950</v>
      </c>
      <c r="C6" s="889"/>
      <c r="D6" s="889"/>
      <c r="E6" s="889"/>
      <c r="F6" s="889"/>
      <c r="G6" s="889"/>
      <c r="H6" s="889"/>
      <c r="I6" s="889"/>
      <c r="J6" s="889"/>
      <c r="K6" s="889"/>
      <c r="L6" s="889"/>
      <c r="M6" s="889"/>
      <c r="N6" s="889"/>
      <c r="O6" s="889"/>
      <c r="P6" s="889"/>
      <c r="Q6" s="889"/>
      <c r="R6" s="889"/>
    </row>
    <row r="7" spans="1:18" ht="39.950000000000003" customHeight="1">
      <c r="B7" s="881" t="str">
        <f>'Completeness Tracker'!N34</f>
        <v>B. Transitional Programs Only</v>
      </c>
      <c r="C7" s="881"/>
      <c r="D7" s="881"/>
      <c r="E7" s="881"/>
      <c r="F7" s="881"/>
      <c r="G7" s="881"/>
      <c r="H7" s="881"/>
      <c r="I7" s="881"/>
      <c r="J7" s="881"/>
      <c r="K7" s="881"/>
      <c r="L7" s="881"/>
      <c r="M7" s="881"/>
      <c r="N7" s="881"/>
      <c r="O7" s="881"/>
      <c r="P7" s="881"/>
      <c r="Q7" s="881"/>
      <c r="R7" s="881"/>
    </row>
    <row r="8" spans="1:18" ht="45.75" customHeight="1">
      <c r="A8" s="36"/>
      <c r="B8" s="890" t="s">
        <v>948</v>
      </c>
      <c r="C8" s="890"/>
      <c r="D8" s="890"/>
      <c r="E8" s="890"/>
      <c r="F8" s="890"/>
      <c r="G8" s="890"/>
      <c r="H8" s="890"/>
      <c r="I8" s="890"/>
      <c r="J8" s="890"/>
      <c r="K8" s="890"/>
      <c r="L8" s="890"/>
      <c r="M8" s="890"/>
      <c r="N8" s="890"/>
      <c r="O8" s="890"/>
      <c r="P8" s="890"/>
      <c r="Q8" s="890"/>
      <c r="R8" s="890"/>
    </row>
    <row r="9" spans="1:18" ht="39.75" customHeight="1">
      <c r="A9" s="36"/>
      <c r="B9" s="881" t="str">
        <f>'Completeness Tracker'!N35</f>
        <v>C. Eviction Data</v>
      </c>
      <c r="C9" s="881"/>
      <c r="D9" s="881"/>
      <c r="E9" s="881"/>
      <c r="F9" s="881"/>
      <c r="G9" s="881"/>
      <c r="H9" s="881"/>
      <c r="I9" s="881"/>
      <c r="J9" s="881"/>
      <c r="K9" s="881"/>
      <c r="L9" s="881"/>
      <c r="M9" s="881"/>
      <c r="N9" s="881"/>
      <c r="O9" s="881"/>
      <c r="P9" s="881"/>
      <c r="Q9" s="881"/>
      <c r="R9" s="881"/>
    </row>
    <row r="10" spans="1:18" ht="45.75" customHeight="1">
      <c r="A10" s="36"/>
      <c r="B10" s="895" t="s">
        <v>949</v>
      </c>
      <c r="C10" s="895"/>
      <c r="D10" s="895"/>
      <c r="E10" s="895"/>
      <c r="F10" s="895"/>
      <c r="G10" s="895"/>
      <c r="H10" s="895"/>
      <c r="I10" s="895"/>
      <c r="J10" s="895"/>
      <c r="K10" s="895"/>
      <c r="L10" s="895"/>
      <c r="M10" s="895"/>
      <c r="N10" s="895"/>
      <c r="O10" s="895"/>
      <c r="P10" s="895"/>
      <c r="Q10" s="895"/>
      <c r="R10" s="895"/>
    </row>
    <row r="11" spans="1:18" s="7" customFormat="1" ht="39.75" customHeight="1">
      <c r="B11" s="881" t="str">
        <f>'Completeness Tracker'!N36</f>
        <v>D1. Occupancy &amp; Rent Information</v>
      </c>
      <c r="C11" s="881"/>
      <c r="D11" s="881"/>
      <c r="E11" s="881"/>
      <c r="F11" s="881"/>
      <c r="G11" s="881"/>
      <c r="H11" s="881"/>
      <c r="I11" s="881"/>
      <c r="J11" s="881"/>
      <c r="K11" s="881"/>
      <c r="L11" s="881"/>
      <c r="M11" s="881"/>
      <c r="N11" s="881"/>
      <c r="O11" s="881"/>
      <c r="P11" s="881"/>
      <c r="Q11" s="881"/>
      <c r="R11" s="881"/>
    </row>
    <row r="12" spans="1:18" s="7" customFormat="1" ht="102" customHeight="1">
      <c r="B12" s="887" t="s">
        <v>711</v>
      </c>
      <c r="C12" s="887"/>
      <c r="D12" s="887"/>
      <c r="E12" s="887"/>
      <c r="F12" s="887"/>
      <c r="G12" s="887"/>
      <c r="H12" s="887"/>
      <c r="I12" s="887"/>
      <c r="J12" s="887"/>
      <c r="K12" s="887"/>
      <c r="L12" s="887"/>
      <c r="M12" s="887"/>
      <c r="N12" s="887"/>
      <c r="O12" s="887"/>
      <c r="P12" s="887"/>
      <c r="Q12" s="887"/>
      <c r="R12" s="887"/>
    </row>
    <row r="13" spans="1:18" s="7" customFormat="1" ht="31.5" customHeight="1">
      <c r="B13" s="9" t="s">
        <v>35</v>
      </c>
      <c r="C13" s="896" t="s">
        <v>42</v>
      </c>
      <c r="D13" s="896"/>
      <c r="E13" s="896"/>
      <c r="F13" s="896"/>
      <c r="G13" s="8"/>
      <c r="H13" s="8"/>
      <c r="I13" s="8"/>
      <c r="J13" s="8"/>
      <c r="K13" s="8"/>
      <c r="L13" s="8"/>
      <c r="M13" s="8"/>
      <c r="N13" s="8"/>
      <c r="O13" s="8"/>
      <c r="P13" s="8"/>
      <c r="Q13" s="8"/>
      <c r="R13" s="8"/>
    </row>
    <row r="14" spans="1:18" s="7" customFormat="1" ht="18">
      <c r="B14" s="190" t="s">
        <v>178</v>
      </c>
      <c r="C14" s="182" t="s">
        <v>179</v>
      </c>
      <c r="D14" s="180"/>
      <c r="E14" s="180"/>
      <c r="F14" s="180"/>
      <c r="G14" s="180"/>
      <c r="H14" s="180"/>
      <c r="I14" s="180"/>
      <c r="J14" s="180"/>
      <c r="K14" s="180"/>
      <c r="L14" s="180"/>
      <c r="M14" s="180"/>
      <c r="N14" s="180"/>
      <c r="O14" s="180"/>
      <c r="P14" s="180"/>
      <c r="Q14" s="180"/>
      <c r="R14" s="180"/>
    </row>
    <row r="15" spans="1:18" s="7" customFormat="1" ht="56.25" customHeight="1">
      <c r="B15" s="190" t="s">
        <v>180</v>
      </c>
      <c r="C15" s="182" t="s">
        <v>181</v>
      </c>
      <c r="D15" s="180"/>
      <c r="E15" s="180"/>
      <c r="F15" s="180"/>
      <c r="G15" s="180"/>
      <c r="H15" s="180"/>
      <c r="I15" s="180"/>
      <c r="J15" s="180"/>
      <c r="K15" s="180"/>
      <c r="L15" s="180"/>
      <c r="M15" s="180"/>
      <c r="N15" s="180"/>
      <c r="O15" s="180"/>
      <c r="P15" s="180"/>
      <c r="Q15" s="180"/>
      <c r="R15" s="180"/>
    </row>
    <row r="16" spans="1:18" s="7" customFormat="1" ht="24.95" customHeight="1">
      <c r="B16" s="182" t="s">
        <v>216</v>
      </c>
      <c r="C16" s="182" t="s">
        <v>198</v>
      </c>
      <c r="D16" s="181"/>
      <c r="E16" s="189"/>
      <c r="F16" s="189"/>
      <c r="G16" s="189"/>
      <c r="H16" s="189"/>
      <c r="I16" s="189"/>
      <c r="J16" s="189"/>
      <c r="K16" s="189"/>
      <c r="L16" s="189"/>
      <c r="M16" s="189"/>
      <c r="N16" s="189"/>
      <c r="O16" s="189"/>
      <c r="P16" s="189"/>
      <c r="Q16" s="189"/>
      <c r="R16" s="189"/>
    </row>
    <row r="17" spans="2:18" s="7" customFormat="1" ht="24.95" customHeight="1">
      <c r="B17" s="182"/>
      <c r="C17" s="186"/>
      <c r="D17" s="186" t="s">
        <v>202</v>
      </c>
      <c r="E17" s="189"/>
      <c r="F17" s="189"/>
      <c r="G17" s="189"/>
      <c r="H17" s="189"/>
      <c r="I17" s="189"/>
      <c r="J17" s="189"/>
      <c r="K17" s="189"/>
      <c r="L17" s="189"/>
      <c r="M17" s="189"/>
      <c r="N17" s="189"/>
      <c r="O17" s="189"/>
      <c r="P17" s="189"/>
      <c r="Q17" s="189"/>
      <c r="R17" s="189"/>
    </row>
    <row r="18" spans="2:18" s="7" customFormat="1" ht="24.95" customHeight="1">
      <c r="B18" s="186"/>
      <c r="C18" s="186"/>
      <c r="D18" s="186" t="s">
        <v>203</v>
      </c>
      <c r="E18" s="189"/>
      <c r="F18" s="189"/>
      <c r="G18" s="189"/>
      <c r="H18" s="189"/>
      <c r="I18" s="189"/>
      <c r="J18" s="189"/>
      <c r="K18" s="189"/>
      <c r="L18" s="189"/>
      <c r="M18" s="189"/>
      <c r="N18" s="189"/>
      <c r="O18" s="189"/>
      <c r="P18" s="189"/>
      <c r="Q18" s="189"/>
      <c r="R18" s="189"/>
    </row>
    <row r="19" spans="2:18" s="7" customFormat="1" ht="24.95" customHeight="1">
      <c r="B19" s="186" t="s">
        <v>84</v>
      </c>
      <c r="C19" s="186"/>
      <c r="D19" s="186" t="s">
        <v>204</v>
      </c>
      <c r="E19" s="189"/>
      <c r="F19" s="189"/>
      <c r="G19" s="189"/>
      <c r="H19" s="189"/>
      <c r="I19" s="189"/>
      <c r="J19" s="189"/>
      <c r="K19" s="189"/>
      <c r="L19" s="189"/>
      <c r="M19" s="189"/>
      <c r="N19" s="189"/>
      <c r="O19" s="189"/>
      <c r="P19" s="189"/>
      <c r="Q19" s="189"/>
      <c r="R19" s="189"/>
    </row>
    <row r="20" spans="2:18" s="7" customFormat="1" ht="24.95" customHeight="1">
      <c r="B20" s="186" t="s">
        <v>84</v>
      </c>
      <c r="C20" s="186"/>
      <c r="D20" s="186" t="s">
        <v>205</v>
      </c>
      <c r="E20" s="189"/>
      <c r="F20" s="189"/>
      <c r="G20" s="189"/>
      <c r="H20" s="189"/>
      <c r="I20" s="189"/>
      <c r="J20" s="189"/>
      <c r="K20" s="189"/>
      <c r="L20" s="189"/>
      <c r="M20" s="189"/>
      <c r="N20" s="189"/>
      <c r="O20" s="189"/>
      <c r="P20" s="189"/>
      <c r="Q20" s="189"/>
      <c r="R20" s="189"/>
    </row>
    <row r="21" spans="2:18" s="7" customFormat="1" ht="24.95" customHeight="1">
      <c r="B21" s="186" t="s">
        <v>84</v>
      </c>
      <c r="C21" s="186"/>
      <c r="D21" s="186" t="s">
        <v>206</v>
      </c>
      <c r="E21" s="189"/>
      <c r="F21" s="189"/>
      <c r="G21" s="189"/>
      <c r="H21" s="189"/>
      <c r="I21" s="189"/>
      <c r="J21" s="189"/>
      <c r="K21" s="189"/>
      <c r="L21" s="189"/>
      <c r="M21" s="189"/>
      <c r="N21" s="189"/>
      <c r="O21" s="189"/>
      <c r="P21" s="189"/>
      <c r="Q21" s="189"/>
      <c r="R21" s="189"/>
    </row>
    <row r="22" spans="2:18" s="7" customFormat="1" ht="24.95" customHeight="1">
      <c r="B22" s="186" t="s">
        <v>84</v>
      </c>
      <c r="C22" s="186"/>
      <c r="D22" s="186" t="s">
        <v>207</v>
      </c>
      <c r="E22" s="189"/>
      <c r="F22" s="189"/>
      <c r="G22" s="189"/>
      <c r="H22" s="189"/>
      <c r="I22" s="189"/>
      <c r="J22" s="189"/>
      <c r="K22" s="189"/>
      <c r="L22" s="189"/>
      <c r="M22" s="189"/>
      <c r="N22" s="189"/>
      <c r="O22" s="189"/>
      <c r="P22" s="189"/>
      <c r="Q22" s="189"/>
      <c r="R22" s="189"/>
    </row>
    <row r="23" spans="2:18" s="7" customFormat="1" ht="24.95" customHeight="1">
      <c r="B23" s="186"/>
      <c r="C23" s="186"/>
      <c r="D23" s="186" t="s">
        <v>208</v>
      </c>
      <c r="E23" s="189"/>
      <c r="F23" s="189"/>
      <c r="G23" s="189"/>
      <c r="H23" s="189"/>
      <c r="I23" s="189"/>
      <c r="J23" s="189"/>
      <c r="K23" s="189"/>
      <c r="L23" s="189"/>
      <c r="M23" s="189"/>
      <c r="N23" s="189"/>
      <c r="O23" s="189"/>
      <c r="P23" s="189"/>
      <c r="Q23" s="189"/>
      <c r="R23" s="189"/>
    </row>
    <row r="24" spans="2:18" s="7" customFormat="1" ht="24.95" customHeight="1">
      <c r="B24" s="186"/>
      <c r="C24" s="186"/>
      <c r="D24" s="186" t="s">
        <v>405</v>
      </c>
      <c r="E24" s="189"/>
      <c r="F24" s="189"/>
      <c r="G24" s="189"/>
      <c r="H24" s="189"/>
      <c r="I24" s="189"/>
      <c r="J24" s="189"/>
      <c r="K24" s="189"/>
      <c r="L24" s="189"/>
      <c r="M24" s="189"/>
      <c r="N24" s="189"/>
      <c r="O24" s="189"/>
      <c r="P24" s="189"/>
      <c r="Q24" s="189"/>
      <c r="R24" s="189"/>
    </row>
    <row r="25" spans="2:18" s="7" customFormat="1" ht="60.75" customHeight="1">
      <c r="B25" s="188" t="s">
        <v>182</v>
      </c>
      <c r="C25" s="887" t="s">
        <v>183</v>
      </c>
      <c r="D25" s="891"/>
      <c r="E25" s="891"/>
      <c r="F25" s="891"/>
      <c r="G25" s="891"/>
      <c r="H25" s="891"/>
      <c r="I25" s="891"/>
      <c r="J25" s="891"/>
      <c r="K25" s="891"/>
      <c r="L25" s="891"/>
      <c r="M25" s="891"/>
      <c r="N25" s="891"/>
      <c r="O25" s="891"/>
      <c r="P25" s="891"/>
      <c r="Q25" s="891"/>
      <c r="R25" s="183"/>
    </row>
    <row r="26" spans="2:18" s="7" customFormat="1" ht="71.25" customHeight="1">
      <c r="B26" s="190" t="s">
        <v>184</v>
      </c>
      <c r="C26" s="887" t="s">
        <v>217</v>
      </c>
      <c r="D26" s="886"/>
      <c r="E26" s="886"/>
      <c r="F26" s="886"/>
      <c r="G26" s="886"/>
      <c r="H26" s="886"/>
      <c r="I26" s="886"/>
      <c r="J26" s="886"/>
      <c r="K26" s="886"/>
      <c r="L26" s="886"/>
      <c r="M26" s="886"/>
      <c r="N26" s="886"/>
      <c r="O26" s="886"/>
      <c r="P26" s="886"/>
      <c r="Q26" s="886"/>
      <c r="R26" s="185"/>
    </row>
    <row r="27" spans="2:18" s="7" customFormat="1" ht="87" customHeight="1">
      <c r="B27" s="190" t="s">
        <v>185</v>
      </c>
      <c r="C27" s="887" t="s">
        <v>187</v>
      </c>
      <c r="D27" s="892"/>
      <c r="E27" s="892"/>
      <c r="F27" s="892"/>
      <c r="G27" s="892"/>
      <c r="H27" s="892"/>
      <c r="I27" s="892"/>
      <c r="J27" s="892"/>
      <c r="K27" s="892"/>
      <c r="L27" s="892"/>
      <c r="M27" s="892"/>
      <c r="N27" s="892"/>
      <c r="O27" s="892"/>
      <c r="P27" s="892"/>
      <c r="Q27" s="892"/>
      <c r="R27" s="183"/>
    </row>
    <row r="28" spans="2:18" s="7" customFormat="1" ht="41.25" customHeight="1">
      <c r="B28" s="182" t="s">
        <v>186</v>
      </c>
      <c r="C28" s="887" t="s">
        <v>284</v>
      </c>
      <c r="D28" s="886"/>
      <c r="E28" s="886"/>
      <c r="F28" s="886"/>
      <c r="G28" s="886"/>
      <c r="H28" s="886"/>
      <c r="I28" s="886"/>
      <c r="J28" s="886"/>
      <c r="K28" s="886"/>
      <c r="L28" s="886"/>
      <c r="M28" s="886"/>
      <c r="N28" s="886"/>
      <c r="O28" s="886"/>
      <c r="P28" s="886"/>
      <c r="Q28" s="886"/>
      <c r="R28" s="181"/>
    </row>
    <row r="29" spans="2:18" s="7" customFormat="1" ht="56.25" customHeight="1">
      <c r="B29" s="182" t="s">
        <v>188</v>
      </c>
      <c r="C29" s="887" t="s">
        <v>285</v>
      </c>
      <c r="D29" s="886"/>
      <c r="E29" s="886"/>
      <c r="F29" s="886"/>
      <c r="G29" s="886"/>
      <c r="H29" s="886"/>
      <c r="I29" s="886"/>
      <c r="J29" s="886"/>
      <c r="K29" s="886"/>
      <c r="L29" s="886"/>
      <c r="M29" s="886"/>
      <c r="N29" s="886"/>
      <c r="O29" s="886"/>
      <c r="P29" s="886"/>
      <c r="Q29" s="886"/>
      <c r="R29" s="181"/>
    </row>
    <row r="30" spans="2:18" s="7" customFormat="1" ht="56.25" customHeight="1">
      <c r="B30" s="182" t="s">
        <v>189</v>
      </c>
      <c r="C30" s="887" t="s">
        <v>286</v>
      </c>
      <c r="D30" s="886"/>
      <c r="E30" s="886"/>
      <c r="F30" s="886"/>
      <c r="G30" s="886"/>
      <c r="H30" s="886"/>
      <c r="I30" s="886"/>
      <c r="J30" s="886"/>
      <c r="K30" s="886"/>
      <c r="L30" s="886"/>
      <c r="M30" s="886"/>
      <c r="N30" s="886"/>
      <c r="O30" s="886"/>
      <c r="P30" s="886"/>
      <c r="Q30" s="886"/>
      <c r="R30" s="181"/>
    </row>
    <row r="31" spans="2:18" s="7" customFormat="1" ht="43.5" customHeight="1">
      <c r="B31" s="182" t="s">
        <v>190</v>
      </c>
      <c r="C31" s="887" t="s">
        <v>713</v>
      </c>
      <c r="D31" s="886"/>
      <c r="E31" s="886"/>
      <c r="F31" s="886"/>
      <c r="G31" s="886"/>
      <c r="H31" s="886"/>
      <c r="I31" s="886"/>
      <c r="J31" s="886"/>
      <c r="K31" s="886"/>
      <c r="L31" s="886"/>
      <c r="M31" s="886"/>
      <c r="N31" s="886"/>
      <c r="O31" s="886"/>
      <c r="P31" s="886"/>
      <c r="Q31" s="886"/>
      <c r="R31" s="182"/>
    </row>
    <row r="32" spans="2:18" s="7" customFormat="1" ht="43.5" customHeight="1">
      <c r="B32" s="190" t="s">
        <v>218</v>
      </c>
      <c r="C32" s="887" t="s">
        <v>714</v>
      </c>
      <c r="D32" s="886"/>
      <c r="E32" s="886"/>
      <c r="F32" s="886"/>
      <c r="G32" s="886"/>
      <c r="H32" s="886"/>
      <c r="I32" s="886"/>
      <c r="J32" s="886"/>
      <c r="K32" s="886"/>
      <c r="L32" s="886"/>
      <c r="M32" s="886"/>
      <c r="N32" s="886"/>
      <c r="O32" s="886"/>
      <c r="P32" s="886"/>
      <c r="Q32" s="886"/>
      <c r="R32" s="190"/>
    </row>
    <row r="33" spans="2:18" s="7" customFormat="1" ht="43.5" customHeight="1">
      <c r="B33" s="190" t="s">
        <v>219</v>
      </c>
      <c r="C33" s="885" t="s">
        <v>712</v>
      </c>
      <c r="D33" s="885"/>
      <c r="E33" s="885"/>
      <c r="F33" s="885"/>
      <c r="G33" s="885"/>
      <c r="H33" s="885"/>
      <c r="I33" s="885"/>
      <c r="J33" s="885"/>
      <c r="K33" s="885"/>
      <c r="L33" s="885"/>
      <c r="M33" s="885"/>
      <c r="N33" s="885"/>
      <c r="O33" s="885"/>
      <c r="P33" s="885"/>
      <c r="Q33" s="885"/>
      <c r="R33" s="190"/>
    </row>
    <row r="34" spans="2:18" s="7" customFormat="1" ht="90.75" customHeight="1">
      <c r="B34" s="190" t="s">
        <v>220</v>
      </c>
      <c r="C34" s="885" t="s">
        <v>239</v>
      </c>
      <c r="D34" s="885"/>
      <c r="E34" s="885"/>
      <c r="F34" s="885"/>
      <c r="G34" s="885"/>
      <c r="H34" s="885"/>
      <c r="I34" s="885"/>
      <c r="J34" s="885"/>
      <c r="K34" s="885"/>
      <c r="L34" s="885"/>
      <c r="M34" s="885"/>
      <c r="N34" s="885"/>
      <c r="O34" s="885"/>
      <c r="P34" s="885"/>
      <c r="Q34" s="885"/>
      <c r="R34" s="190"/>
    </row>
    <row r="35" spans="2:18" s="7" customFormat="1" ht="49.5" customHeight="1">
      <c r="B35" s="477" t="s">
        <v>221</v>
      </c>
      <c r="C35" s="887" t="s">
        <v>716</v>
      </c>
      <c r="D35" s="886"/>
      <c r="E35" s="886"/>
      <c r="F35" s="886"/>
      <c r="G35" s="886"/>
      <c r="H35" s="886"/>
      <c r="I35" s="886"/>
      <c r="J35" s="886"/>
      <c r="K35" s="886"/>
      <c r="L35" s="886"/>
      <c r="M35" s="886"/>
      <c r="N35" s="886"/>
      <c r="O35" s="886"/>
      <c r="P35" s="886"/>
      <c r="Q35" s="886"/>
      <c r="R35" s="181"/>
    </row>
    <row r="36" spans="2:18" s="27" customFormat="1" ht="41.25" customHeight="1">
      <c r="B36" s="184"/>
      <c r="C36" s="184"/>
      <c r="D36" s="885" t="s">
        <v>192</v>
      </c>
      <c r="E36" s="885"/>
      <c r="F36" s="885"/>
      <c r="G36" s="885"/>
      <c r="H36" s="885"/>
      <c r="I36" s="885"/>
      <c r="J36" s="885"/>
      <c r="K36" s="885"/>
      <c r="L36" s="885"/>
      <c r="M36" s="885"/>
      <c r="N36" s="885"/>
      <c r="O36" s="885"/>
      <c r="P36" s="885"/>
      <c r="Q36" s="885"/>
      <c r="R36" s="184"/>
    </row>
    <row r="37" spans="2:18" s="27" customFormat="1" ht="40.5" customHeight="1">
      <c r="B37" s="184"/>
      <c r="C37" s="184"/>
      <c r="D37" s="885" t="s">
        <v>193</v>
      </c>
      <c r="E37" s="886"/>
      <c r="F37" s="886"/>
      <c r="G37" s="886"/>
      <c r="H37" s="886"/>
      <c r="I37" s="886"/>
      <c r="J37" s="886"/>
      <c r="K37" s="886"/>
      <c r="L37" s="886"/>
      <c r="M37" s="886"/>
      <c r="N37" s="886"/>
      <c r="O37" s="886"/>
      <c r="P37" s="886"/>
      <c r="Q37" s="886"/>
      <c r="R37" s="184"/>
    </row>
    <row r="38" spans="2:18" s="717" customFormat="1" ht="40.5" customHeight="1">
      <c r="B38" s="184"/>
      <c r="C38" s="184"/>
      <c r="D38" s="885" t="s">
        <v>681</v>
      </c>
      <c r="E38" s="886"/>
      <c r="F38" s="886"/>
      <c r="G38" s="886"/>
      <c r="H38" s="886"/>
      <c r="I38" s="886"/>
      <c r="J38" s="886"/>
      <c r="K38" s="886"/>
      <c r="L38" s="886"/>
      <c r="M38" s="886"/>
      <c r="N38" s="886"/>
      <c r="O38" s="886"/>
      <c r="P38" s="886"/>
      <c r="Q38" s="886"/>
      <c r="R38" s="184"/>
    </row>
    <row r="39" spans="2:18" s="717" customFormat="1" ht="40.5" customHeight="1">
      <c r="B39" s="184"/>
      <c r="C39" s="184"/>
      <c r="D39" s="885" t="s">
        <v>682</v>
      </c>
      <c r="E39" s="886"/>
      <c r="F39" s="886"/>
      <c r="G39" s="886"/>
      <c r="H39" s="886"/>
      <c r="I39" s="886"/>
      <c r="J39" s="886"/>
      <c r="K39" s="886"/>
      <c r="L39" s="886"/>
      <c r="M39" s="886"/>
      <c r="N39" s="886"/>
      <c r="O39" s="886"/>
      <c r="P39" s="886"/>
      <c r="Q39" s="886"/>
      <c r="R39" s="184"/>
    </row>
    <row r="40" spans="2:18" s="27" customFormat="1" ht="40.5" customHeight="1">
      <c r="B40" s="186"/>
      <c r="C40" s="186"/>
      <c r="D40" s="885" t="s">
        <v>194</v>
      </c>
      <c r="E40" s="886"/>
      <c r="F40" s="886"/>
      <c r="G40" s="886"/>
      <c r="H40" s="886"/>
      <c r="I40" s="886"/>
      <c r="J40" s="886"/>
      <c r="K40" s="886"/>
      <c r="L40" s="886"/>
      <c r="M40" s="886"/>
      <c r="N40" s="886"/>
      <c r="O40" s="886"/>
      <c r="P40" s="886"/>
      <c r="Q40" s="886"/>
      <c r="R40" s="186"/>
    </row>
    <row r="41" spans="2:18" s="27" customFormat="1" ht="41.25" customHeight="1">
      <c r="B41" s="186"/>
      <c r="C41" s="186"/>
      <c r="D41" s="885" t="s">
        <v>195</v>
      </c>
      <c r="E41" s="886"/>
      <c r="F41" s="886"/>
      <c r="G41" s="886"/>
      <c r="H41" s="886"/>
      <c r="I41" s="886"/>
      <c r="J41" s="886"/>
      <c r="K41" s="886"/>
      <c r="L41" s="886"/>
      <c r="M41" s="886"/>
      <c r="N41" s="886"/>
      <c r="O41" s="886"/>
      <c r="P41" s="886"/>
      <c r="Q41" s="886"/>
      <c r="R41" s="186"/>
    </row>
    <row r="42" spans="2:18" s="27" customFormat="1" ht="41.25" customHeight="1">
      <c r="B42" s="186"/>
      <c r="C42" s="186"/>
      <c r="D42" s="885" t="s">
        <v>196</v>
      </c>
      <c r="E42" s="886"/>
      <c r="F42" s="886"/>
      <c r="G42" s="886"/>
      <c r="H42" s="886"/>
      <c r="I42" s="886"/>
      <c r="J42" s="886"/>
      <c r="K42" s="886"/>
      <c r="L42" s="886"/>
      <c r="M42" s="886"/>
      <c r="N42" s="886"/>
      <c r="O42" s="886"/>
      <c r="P42" s="886"/>
      <c r="Q42" s="886"/>
      <c r="R42" s="186"/>
    </row>
    <row r="43" spans="2:18" s="27" customFormat="1" ht="30" customHeight="1">
      <c r="B43" s="186"/>
      <c r="C43" s="186"/>
      <c r="D43" s="885" t="s">
        <v>8</v>
      </c>
      <c r="E43" s="886"/>
      <c r="F43" s="886"/>
      <c r="G43" s="886"/>
      <c r="H43" s="886"/>
      <c r="I43" s="886"/>
      <c r="J43" s="886"/>
      <c r="K43" s="886"/>
      <c r="L43" s="886"/>
      <c r="M43" s="886"/>
      <c r="N43" s="886"/>
      <c r="O43" s="886"/>
      <c r="P43" s="886"/>
      <c r="Q43" s="886"/>
      <c r="R43" s="186"/>
    </row>
    <row r="44" spans="2:18" s="27" customFormat="1" ht="30" customHeight="1">
      <c r="B44" s="186"/>
      <c r="C44" s="186"/>
      <c r="D44" s="885" t="s">
        <v>225</v>
      </c>
      <c r="E44" s="886"/>
      <c r="F44" s="886"/>
      <c r="G44" s="886"/>
      <c r="H44" s="886"/>
      <c r="I44" s="886"/>
      <c r="J44" s="886"/>
      <c r="K44" s="886"/>
      <c r="L44" s="886"/>
      <c r="M44" s="886"/>
      <c r="N44" s="886"/>
      <c r="O44" s="886"/>
      <c r="P44" s="886"/>
      <c r="Q44" s="886"/>
      <c r="R44" s="186"/>
    </row>
    <row r="45" spans="2:18" s="27" customFormat="1" ht="41.25" customHeight="1">
      <c r="B45" s="186"/>
      <c r="C45" s="186"/>
      <c r="D45" s="885" t="s">
        <v>226</v>
      </c>
      <c r="E45" s="886"/>
      <c r="F45" s="886"/>
      <c r="G45" s="886"/>
      <c r="H45" s="886"/>
      <c r="I45" s="886"/>
      <c r="J45" s="886"/>
      <c r="K45" s="886"/>
      <c r="L45" s="886"/>
      <c r="M45" s="886"/>
      <c r="N45" s="886"/>
      <c r="O45" s="886"/>
      <c r="P45" s="886"/>
      <c r="Q45" s="886"/>
      <c r="R45" s="186"/>
    </row>
    <row r="46" spans="2:18" s="27" customFormat="1" ht="30" customHeight="1">
      <c r="B46" s="184"/>
      <c r="C46" s="184"/>
      <c r="D46" s="885" t="s">
        <v>7</v>
      </c>
      <c r="E46" s="886"/>
      <c r="F46" s="886"/>
      <c r="G46" s="886"/>
      <c r="H46" s="886"/>
      <c r="I46" s="886"/>
      <c r="J46" s="886"/>
      <c r="K46" s="886"/>
      <c r="L46" s="886"/>
      <c r="M46" s="886"/>
      <c r="N46" s="886"/>
      <c r="O46" s="886"/>
      <c r="P46" s="886"/>
      <c r="Q46" s="886"/>
      <c r="R46" s="184"/>
    </row>
    <row r="47" spans="2:18" s="27" customFormat="1" ht="30" customHeight="1">
      <c r="B47" s="184"/>
      <c r="C47" s="184"/>
      <c r="D47" s="885" t="s">
        <v>6</v>
      </c>
      <c r="E47" s="886"/>
      <c r="F47" s="886"/>
      <c r="G47" s="886"/>
      <c r="H47" s="886"/>
      <c r="I47" s="886"/>
      <c r="J47" s="886"/>
      <c r="K47" s="886"/>
      <c r="L47" s="886"/>
      <c r="M47" s="886"/>
      <c r="N47" s="886"/>
      <c r="O47" s="886"/>
      <c r="P47" s="886"/>
      <c r="Q47" s="886"/>
      <c r="R47" s="184"/>
    </row>
    <row r="48" spans="2:18" s="7" customFormat="1" ht="40.5" customHeight="1">
      <c r="B48" s="184"/>
      <c r="C48" s="184"/>
      <c r="D48" s="885" t="s">
        <v>197</v>
      </c>
      <c r="E48" s="886"/>
      <c r="F48" s="886"/>
      <c r="G48" s="886"/>
      <c r="H48" s="886"/>
      <c r="I48" s="886"/>
      <c r="J48" s="886"/>
      <c r="K48" s="886"/>
      <c r="L48" s="886"/>
      <c r="M48" s="886"/>
      <c r="N48" s="886"/>
      <c r="O48" s="886"/>
      <c r="P48" s="886"/>
      <c r="Q48" s="886"/>
      <c r="R48" s="184"/>
    </row>
    <row r="49" spans="2:18" s="27" customFormat="1" ht="32.25" customHeight="1">
      <c r="B49" s="475" t="s">
        <v>683</v>
      </c>
      <c r="C49" s="182" t="s">
        <v>228</v>
      </c>
      <c r="D49" s="181"/>
      <c r="E49" s="181"/>
      <c r="F49" s="181"/>
      <c r="G49" s="181"/>
      <c r="H49" s="181"/>
      <c r="I49" s="181"/>
      <c r="J49" s="181"/>
      <c r="K49" s="181"/>
      <c r="L49" s="181"/>
      <c r="M49" s="181"/>
      <c r="N49" s="181"/>
      <c r="O49" s="181"/>
      <c r="P49" s="181"/>
      <c r="Q49" s="181"/>
      <c r="R49" s="181"/>
    </row>
    <row r="50" spans="2:18" s="7" customFormat="1" ht="56.25" customHeight="1">
      <c r="B50" s="475" t="s">
        <v>222</v>
      </c>
      <c r="C50" s="887" t="s">
        <v>199</v>
      </c>
      <c r="D50" s="886"/>
      <c r="E50" s="886"/>
      <c r="F50" s="886"/>
      <c r="G50" s="886"/>
      <c r="H50" s="886"/>
      <c r="I50" s="886"/>
      <c r="J50" s="886"/>
      <c r="K50" s="886"/>
      <c r="L50" s="886"/>
      <c r="M50" s="886"/>
      <c r="N50" s="886"/>
      <c r="O50" s="886"/>
      <c r="P50" s="886"/>
      <c r="Q50" s="886"/>
      <c r="R50" s="180"/>
    </row>
    <row r="51" spans="2:18" s="7" customFormat="1" ht="48" customHeight="1">
      <c r="B51" s="475" t="s">
        <v>223</v>
      </c>
      <c r="C51" s="887" t="s">
        <v>200</v>
      </c>
      <c r="D51" s="886"/>
      <c r="E51" s="886"/>
      <c r="F51" s="886"/>
      <c r="G51" s="886"/>
      <c r="H51" s="886"/>
      <c r="I51" s="886"/>
      <c r="J51" s="886"/>
      <c r="K51" s="886"/>
      <c r="L51" s="886"/>
      <c r="M51" s="886"/>
      <c r="N51" s="886"/>
      <c r="O51" s="886"/>
      <c r="P51" s="886"/>
      <c r="Q51" s="886"/>
      <c r="R51" s="180"/>
    </row>
    <row r="52" spans="2:18" s="7" customFormat="1" ht="41.25" customHeight="1">
      <c r="B52" s="475" t="s">
        <v>224</v>
      </c>
      <c r="C52" s="887" t="s">
        <v>280</v>
      </c>
      <c r="D52" s="886"/>
      <c r="E52" s="886"/>
      <c r="F52" s="886"/>
      <c r="G52" s="886"/>
      <c r="H52" s="886"/>
      <c r="I52" s="886"/>
      <c r="J52" s="886"/>
      <c r="K52" s="886"/>
      <c r="L52" s="886"/>
      <c r="M52" s="886"/>
      <c r="N52" s="886"/>
      <c r="O52" s="886"/>
      <c r="P52" s="886"/>
      <c r="Q52" s="886"/>
      <c r="R52" s="180"/>
    </row>
    <row r="53" spans="2:18" s="7" customFormat="1" ht="95.25" customHeight="1">
      <c r="B53" s="824" t="s">
        <v>227</v>
      </c>
      <c r="C53" s="887" t="s">
        <v>859</v>
      </c>
      <c r="D53" s="886"/>
      <c r="E53" s="886"/>
      <c r="F53" s="886"/>
      <c r="G53" s="886"/>
      <c r="H53" s="886"/>
      <c r="I53" s="886"/>
      <c r="J53" s="886"/>
      <c r="K53" s="886"/>
      <c r="L53" s="886"/>
      <c r="M53" s="886"/>
      <c r="N53" s="886"/>
      <c r="O53" s="886"/>
      <c r="P53" s="886"/>
      <c r="Q53" s="886"/>
      <c r="R53" s="189"/>
    </row>
    <row r="54" spans="2:18" s="7" customFormat="1" ht="41.25" customHeight="1">
      <c r="B54" s="475" t="s">
        <v>684</v>
      </c>
      <c r="C54" s="887" t="s">
        <v>230</v>
      </c>
      <c r="D54" s="886"/>
      <c r="E54" s="886"/>
      <c r="F54" s="886"/>
      <c r="G54" s="886"/>
      <c r="H54" s="886"/>
      <c r="I54" s="886"/>
      <c r="J54" s="886"/>
      <c r="K54" s="886"/>
      <c r="L54" s="886"/>
      <c r="M54" s="886"/>
      <c r="N54" s="886"/>
      <c r="O54" s="886"/>
      <c r="P54" s="886"/>
      <c r="Q54" s="886"/>
      <c r="R54" s="180"/>
    </row>
    <row r="55" spans="2:18" ht="39.950000000000003" customHeight="1">
      <c r="B55" s="475" t="s">
        <v>685</v>
      </c>
      <c r="C55" s="887" t="s">
        <v>231</v>
      </c>
      <c r="D55" s="886"/>
      <c r="E55" s="886"/>
      <c r="F55" s="886"/>
      <c r="G55" s="886"/>
      <c r="H55" s="886"/>
      <c r="I55" s="886"/>
      <c r="J55" s="886"/>
      <c r="K55" s="886"/>
      <c r="L55" s="886"/>
      <c r="M55" s="886"/>
      <c r="N55" s="886"/>
      <c r="O55" s="886"/>
      <c r="P55" s="886"/>
      <c r="Q55" s="886"/>
      <c r="R55" s="180"/>
    </row>
    <row r="56" spans="2:18" ht="24.75" customHeight="1">
      <c r="B56" s="475" t="s">
        <v>860</v>
      </c>
      <c r="C56" s="182" t="s">
        <v>201</v>
      </c>
      <c r="D56" s="180"/>
      <c r="E56" s="180"/>
      <c r="F56" s="180"/>
      <c r="G56" s="180"/>
      <c r="H56" s="180"/>
      <c r="I56" s="180"/>
      <c r="J56" s="180"/>
      <c r="K56" s="180"/>
      <c r="L56" s="180"/>
      <c r="M56" s="180"/>
      <c r="N56" s="180"/>
      <c r="O56" s="180"/>
      <c r="P56" s="180"/>
      <c r="Q56" s="180"/>
      <c r="R56" s="180"/>
    </row>
    <row r="57" spans="2:18" ht="39.950000000000003" customHeight="1">
      <c r="B57" s="881" t="str">
        <f>'Completeness Tracker'!N37</f>
        <v>D2. Demographic</v>
      </c>
      <c r="C57" s="881"/>
      <c r="D57" s="881"/>
      <c r="E57" s="881"/>
      <c r="F57" s="881"/>
      <c r="G57" s="881"/>
      <c r="H57" s="881"/>
      <c r="I57" s="881"/>
      <c r="J57" s="881"/>
      <c r="K57" s="881"/>
      <c r="L57" s="881"/>
      <c r="M57" s="881"/>
      <c r="N57" s="881"/>
      <c r="O57" s="881"/>
      <c r="P57" s="881"/>
      <c r="Q57" s="881"/>
      <c r="R57" s="881"/>
    </row>
    <row r="58" spans="2:18" ht="93.75" customHeight="1">
      <c r="B58" s="898" t="s">
        <v>686</v>
      </c>
      <c r="C58" s="898"/>
      <c r="D58" s="898"/>
      <c r="E58" s="898"/>
      <c r="F58" s="898"/>
      <c r="G58" s="898"/>
      <c r="H58" s="898"/>
      <c r="I58" s="898"/>
      <c r="J58" s="898"/>
      <c r="K58" s="898"/>
      <c r="L58" s="898"/>
      <c r="M58" s="898"/>
      <c r="N58" s="898"/>
      <c r="O58" s="898"/>
      <c r="P58" s="898"/>
      <c r="Q58" s="898"/>
      <c r="R58" s="898"/>
    </row>
    <row r="59" spans="2:18" ht="315" customHeight="1">
      <c r="B59" s="898" t="s">
        <v>687</v>
      </c>
      <c r="C59" s="898"/>
      <c r="D59" s="898"/>
      <c r="E59" s="898"/>
      <c r="F59" s="898"/>
      <c r="G59" s="898"/>
      <c r="H59" s="898"/>
      <c r="I59" s="898"/>
      <c r="J59" s="898"/>
      <c r="K59" s="898"/>
      <c r="L59" s="898"/>
      <c r="M59" s="898"/>
      <c r="N59" s="898"/>
      <c r="O59" s="898"/>
      <c r="P59" s="898"/>
      <c r="Q59" s="898"/>
      <c r="R59" s="898"/>
    </row>
    <row r="60" spans="2:18" ht="67.5" customHeight="1">
      <c r="B60" s="900" t="s">
        <v>861</v>
      </c>
      <c r="C60" s="900"/>
      <c r="D60" s="900"/>
      <c r="E60" s="900"/>
      <c r="F60" s="900"/>
      <c r="G60" s="900"/>
      <c r="H60" s="900"/>
      <c r="I60" s="900"/>
      <c r="J60" s="900"/>
      <c r="K60" s="900"/>
      <c r="L60" s="900"/>
      <c r="M60" s="900"/>
      <c r="N60" s="900"/>
      <c r="O60" s="900"/>
      <c r="P60" s="900"/>
      <c r="Q60" s="900"/>
      <c r="R60" s="900"/>
    </row>
    <row r="61" spans="2:18" ht="93" customHeight="1">
      <c r="B61" s="901" t="s">
        <v>862</v>
      </c>
      <c r="C61" s="901"/>
      <c r="D61" s="901"/>
      <c r="E61" s="901"/>
      <c r="F61" s="901"/>
      <c r="G61" s="901"/>
      <c r="H61" s="901"/>
      <c r="I61" s="901"/>
      <c r="J61" s="901"/>
      <c r="K61" s="901"/>
      <c r="L61" s="901"/>
      <c r="M61" s="901"/>
      <c r="N61" s="901"/>
      <c r="O61" s="901"/>
      <c r="P61" s="901"/>
      <c r="Q61" s="901"/>
      <c r="R61" s="901"/>
    </row>
    <row r="62" spans="2:18" ht="114.75" customHeight="1">
      <c r="B62" s="901" t="s">
        <v>863</v>
      </c>
      <c r="C62" s="901"/>
      <c r="D62" s="901"/>
      <c r="E62" s="901"/>
      <c r="F62" s="901"/>
      <c r="G62" s="901"/>
      <c r="H62" s="901"/>
      <c r="I62" s="901"/>
      <c r="J62" s="901"/>
      <c r="K62" s="901"/>
      <c r="L62" s="901"/>
      <c r="M62" s="901"/>
      <c r="N62" s="901"/>
      <c r="O62" s="901"/>
      <c r="P62" s="901"/>
      <c r="Q62" s="901"/>
      <c r="R62" s="901"/>
    </row>
    <row r="63" spans="2:18" ht="166.5" customHeight="1">
      <c r="B63" s="901" t="s">
        <v>864</v>
      </c>
      <c r="C63" s="901"/>
      <c r="D63" s="901"/>
      <c r="E63" s="901"/>
      <c r="F63" s="901"/>
      <c r="G63" s="901"/>
      <c r="H63" s="901"/>
      <c r="I63" s="901"/>
      <c r="J63" s="901"/>
      <c r="K63" s="901"/>
      <c r="L63" s="901"/>
      <c r="M63" s="901"/>
      <c r="N63" s="901"/>
      <c r="O63" s="901"/>
      <c r="P63" s="901"/>
      <c r="Q63" s="901"/>
      <c r="R63" s="901"/>
    </row>
    <row r="64" spans="2:18" s="718" customFormat="1" ht="45.75" customHeight="1">
      <c r="B64" s="899" t="s">
        <v>865</v>
      </c>
      <c r="C64" s="899"/>
      <c r="D64" s="899"/>
      <c r="E64" s="899"/>
      <c r="F64" s="899"/>
      <c r="G64" s="899"/>
      <c r="H64" s="899"/>
      <c r="I64" s="899"/>
      <c r="J64" s="899"/>
      <c r="K64" s="899"/>
      <c r="L64" s="899"/>
      <c r="M64" s="899"/>
      <c r="N64" s="899"/>
      <c r="O64" s="899"/>
      <c r="P64" s="899"/>
      <c r="Q64" s="899"/>
      <c r="R64" s="899"/>
    </row>
    <row r="65" spans="2:18" s="718" customFormat="1" ht="49.5" customHeight="1">
      <c r="B65" s="899" t="s">
        <v>191</v>
      </c>
      <c r="C65" s="899"/>
      <c r="D65" s="899"/>
      <c r="E65" s="899"/>
      <c r="F65" s="899"/>
      <c r="G65" s="899"/>
      <c r="H65" s="899"/>
      <c r="I65" s="899"/>
      <c r="J65" s="899"/>
      <c r="K65" s="899"/>
      <c r="L65" s="899"/>
      <c r="M65" s="899"/>
      <c r="N65" s="899"/>
      <c r="O65" s="899"/>
      <c r="P65" s="899"/>
      <c r="Q65" s="899"/>
      <c r="R65" s="899"/>
    </row>
    <row r="66" spans="2:18" s="718" customFormat="1" ht="49.5" customHeight="1">
      <c r="B66" s="897" t="s">
        <v>717</v>
      </c>
      <c r="C66" s="897"/>
      <c r="D66" s="897"/>
      <c r="E66" s="897"/>
      <c r="F66" s="897"/>
      <c r="G66" s="897"/>
      <c r="H66" s="897"/>
      <c r="I66" s="897"/>
      <c r="J66" s="897"/>
      <c r="K66" s="897"/>
      <c r="L66" s="897"/>
      <c r="M66" s="897"/>
      <c r="N66" s="897"/>
      <c r="O66" s="897"/>
      <c r="P66" s="897"/>
      <c r="Q66" s="897"/>
      <c r="R66" s="897"/>
    </row>
    <row r="67" spans="2:18" s="718" customFormat="1" ht="39.950000000000003" customHeight="1">
      <c r="B67" s="881" t="str">
        <f>'Completeness Tracker'!N38</f>
        <v>D3. Summary of Reported Household Demographics</v>
      </c>
      <c r="C67" s="881"/>
      <c r="D67" s="881"/>
      <c r="E67" s="881"/>
      <c r="F67" s="881"/>
      <c r="G67" s="881"/>
      <c r="H67" s="881"/>
      <c r="I67" s="881"/>
      <c r="J67" s="881"/>
      <c r="K67" s="881"/>
      <c r="L67" s="881"/>
      <c r="M67" s="881"/>
      <c r="N67" s="881"/>
      <c r="O67" s="881"/>
      <c r="P67" s="881"/>
      <c r="Q67" s="881"/>
      <c r="R67" s="881"/>
    </row>
    <row r="68" spans="2:18" s="718" customFormat="1" ht="32.25" customHeight="1">
      <c r="B68" s="893" t="s">
        <v>718</v>
      </c>
      <c r="C68" s="893"/>
      <c r="D68" s="893"/>
      <c r="E68" s="893"/>
      <c r="F68" s="893"/>
      <c r="G68" s="893"/>
      <c r="H68" s="893"/>
      <c r="I68" s="893"/>
      <c r="J68" s="893"/>
      <c r="K68" s="893"/>
      <c r="L68" s="893"/>
      <c r="M68" s="893"/>
      <c r="N68" s="893"/>
      <c r="O68" s="893"/>
      <c r="P68" s="893"/>
      <c r="Q68" s="893"/>
      <c r="R68" s="893"/>
    </row>
    <row r="69" spans="2:18" ht="39.75" customHeight="1">
      <c r="B69" s="881" t="str">
        <f>'Completeness Tracker'!N39</f>
        <v>E. Operating Statement &amp; Reserve Activity</v>
      </c>
      <c r="C69" s="881"/>
      <c r="D69" s="881"/>
      <c r="E69" s="881"/>
      <c r="F69" s="881"/>
      <c r="G69" s="881"/>
      <c r="H69" s="881"/>
      <c r="I69" s="881"/>
      <c r="J69" s="881"/>
      <c r="K69" s="881"/>
      <c r="L69" s="881"/>
      <c r="M69" s="881"/>
      <c r="N69" s="881"/>
      <c r="O69" s="881"/>
      <c r="P69" s="881"/>
      <c r="Q69" s="881"/>
      <c r="R69" s="881"/>
    </row>
    <row r="70" spans="2:18" ht="81.75" customHeight="1">
      <c r="B70" s="893" t="s">
        <v>694</v>
      </c>
      <c r="C70" s="893"/>
      <c r="D70" s="893"/>
      <c r="E70" s="893"/>
      <c r="F70" s="893"/>
      <c r="G70" s="893"/>
      <c r="H70" s="893"/>
      <c r="I70" s="893"/>
      <c r="J70" s="893"/>
      <c r="K70" s="893"/>
      <c r="L70" s="893"/>
      <c r="M70" s="893"/>
      <c r="N70" s="893"/>
      <c r="O70" s="893"/>
      <c r="P70" s="893"/>
      <c r="Q70" s="893"/>
      <c r="R70" s="893"/>
    </row>
    <row r="71" spans="2:18" ht="39.75" customHeight="1">
      <c r="B71" s="881" t="s">
        <v>583</v>
      </c>
      <c r="C71" s="881"/>
      <c r="D71" s="881"/>
      <c r="E71" s="881"/>
      <c r="F71" s="881"/>
      <c r="G71" s="881"/>
      <c r="H71" s="881"/>
      <c r="I71" s="881"/>
      <c r="J71" s="881"/>
      <c r="K71" s="881"/>
      <c r="L71" s="881"/>
      <c r="M71" s="881"/>
      <c r="N71" s="881"/>
      <c r="O71" s="881"/>
      <c r="P71" s="881"/>
      <c r="Q71" s="881"/>
      <c r="R71" s="881"/>
    </row>
    <row r="72" spans="2:18" ht="45.75" customHeight="1">
      <c r="B72" s="893" t="s">
        <v>693</v>
      </c>
      <c r="C72" s="893"/>
      <c r="D72" s="893"/>
      <c r="E72" s="893"/>
      <c r="F72" s="893"/>
      <c r="G72" s="893"/>
      <c r="H72" s="893"/>
      <c r="I72" s="893"/>
      <c r="J72" s="893"/>
      <c r="K72" s="893"/>
      <c r="L72" s="893"/>
      <c r="M72" s="893"/>
      <c r="N72" s="893"/>
      <c r="O72" s="893"/>
      <c r="P72" s="893"/>
      <c r="Q72" s="893"/>
      <c r="R72" s="893"/>
    </row>
    <row r="73" spans="2:18" ht="39.75" customHeight="1">
      <c r="B73" s="881" t="str">
        <f>'Completeness Tracker'!N41</f>
        <v>G. Narrative</v>
      </c>
      <c r="C73" s="881"/>
      <c r="D73" s="881"/>
      <c r="E73" s="881"/>
      <c r="F73" s="881"/>
      <c r="G73" s="881"/>
      <c r="H73" s="881"/>
      <c r="I73" s="881"/>
      <c r="J73" s="881"/>
      <c r="K73" s="881"/>
      <c r="L73" s="881"/>
      <c r="M73" s="881"/>
      <c r="N73" s="881"/>
      <c r="O73" s="881"/>
      <c r="P73" s="881"/>
      <c r="Q73" s="881"/>
      <c r="R73" s="881"/>
    </row>
    <row r="74" spans="2:18" ht="79.5" customHeight="1">
      <c r="B74" s="882" t="s">
        <v>586</v>
      </c>
      <c r="C74" s="883"/>
      <c r="D74" s="883"/>
      <c r="E74" s="883"/>
      <c r="F74" s="883"/>
      <c r="G74" s="883"/>
      <c r="H74" s="883"/>
      <c r="I74" s="883"/>
      <c r="J74" s="883"/>
      <c r="K74" s="883"/>
      <c r="L74" s="883"/>
      <c r="M74" s="883"/>
      <c r="N74" s="883"/>
      <c r="O74" s="883"/>
      <c r="P74" s="883"/>
      <c r="Q74" s="883"/>
      <c r="R74" s="884"/>
    </row>
    <row r="75" spans="2:18" ht="39.75" customHeight="1">
      <c r="B75" s="881" t="str">
        <f>'Completeness Tracker'!N42</f>
        <v>Completeness Tracker</v>
      </c>
      <c r="C75" s="881"/>
      <c r="D75" s="881"/>
      <c r="E75" s="881"/>
      <c r="F75" s="881"/>
      <c r="G75" s="881"/>
      <c r="H75" s="881"/>
      <c r="I75" s="881"/>
      <c r="J75" s="881"/>
      <c r="K75" s="881"/>
      <c r="L75" s="881"/>
      <c r="M75" s="881"/>
      <c r="N75" s="881"/>
      <c r="O75" s="881"/>
      <c r="P75" s="881"/>
      <c r="Q75" s="881"/>
      <c r="R75" s="881"/>
    </row>
    <row r="76" spans="2:18" ht="45.75" customHeight="1">
      <c r="B76" s="893" t="s">
        <v>151</v>
      </c>
      <c r="C76" s="893"/>
      <c r="D76" s="893"/>
      <c r="E76" s="893"/>
      <c r="F76" s="893"/>
      <c r="G76" s="893"/>
      <c r="H76" s="893"/>
      <c r="I76" s="893"/>
      <c r="J76" s="893"/>
      <c r="K76" s="893"/>
      <c r="L76" s="893"/>
      <c r="M76" s="893"/>
      <c r="N76" s="893"/>
      <c r="O76" s="893"/>
      <c r="P76" s="893"/>
      <c r="Q76" s="893"/>
      <c r="R76" s="893"/>
    </row>
    <row r="77" spans="2:18" hidden="1">
      <c r="B77" s="98"/>
      <c r="C77" s="98"/>
      <c r="D77" s="98"/>
      <c r="E77" s="98"/>
      <c r="F77" s="98"/>
      <c r="G77" s="98"/>
      <c r="H77" s="98"/>
      <c r="I77" s="98"/>
      <c r="J77" s="98"/>
      <c r="K77" s="98"/>
      <c r="L77" s="98"/>
      <c r="M77" s="98"/>
      <c r="N77" s="98"/>
      <c r="O77" s="98"/>
    </row>
    <row r="78" spans="2:18" hidden="1"/>
    <row r="79" spans="2:18" hidden="1"/>
    <row r="80" spans="2:18"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sheetData>
  <sheetProtection algorithmName="SHA-512" hashValue="RABhbGv1JIXmY+CF/gbaRKYqmJ8zelKD9qmkInHeamcHyCQZsvNzPnq4h0njWydzAJ7y9Kx7hvl+OcDiEZb2BQ==" saltValue="u6x8kydS8KMQaHpY2NSmtA==" spinCount="100000" sheet="1" objects="1" scenarios="1"/>
  <customSheetViews>
    <customSheetView guid="{A4F761B4-88B3-4464-91E0-1CCCDBCD1B8B}" scale="75" showGridLines="0" fitToPage="1" showRuler="0">
      <selection activeCell="B7" sqref="B7:R7"/>
      <rowBreaks count="4" manualBreakCount="4">
        <brk id="4" min="1" max="17" man="1"/>
        <brk id="64" min="1" max="17" man="1"/>
        <brk id="78" min="1" max="17" man="1"/>
        <brk id="97" min="1" max="17" man="1"/>
      </rowBreaks>
      <pageMargins left="0.7" right="0.7" top="0.75" bottom="0.75" header="0.3" footer="0.3"/>
      <printOptions horizontalCentered="1"/>
      <pageSetup scale="58" fitToHeight="0" orientation="portrait"/>
      <headerFooter alignWithMargins="0"/>
    </customSheetView>
  </customSheetViews>
  <mergeCells count="62">
    <mergeCell ref="B68:R68"/>
    <mergeCell ref="B58:R58"/>
    <mergeCell ref="B59:R59"/>
    <mergeCell ref="B64:R64"/>
    <mergeCell ref="B65:R65"/>
    <mergeCell ref="B60:R60"/>
    <mergeCell ref="B61:R61"/>
    <mergeCell ref="B62:R62"/>
    <mergeCell ref="B63:R63"/>
    <mergeCell ref="D40:Q40"/>
    <mergeCell ref="C35:Q35"/>
    <mergeCell ref="D38:Q38"/>
    <mergeCell ref="D39:Q39"/>
    <mergeCell ref="B66:R66"/>
    <mergeCell ref="C53:Q53"/>
    <mergeCell ref="B76:R76"/>
    <mergeCell ref="B2:R2"/>
    <mergeCell ref="B75:R75"/>
    <mergeCell ref="B10:R10"/>
    <mergeCell ref="C13:F13"/>
    <mergeCell ref="D36:Q36"/>
    <mergeCell ref="D37:Q37"/>
    <mergeCell ref="B12:R12"/>
    <mergeCell ref="D48:Q48"/>
    <mergeCell ref="C50:Q50"/>
    <mergeCell ref="C51:Q51"/>
    <mergeCell ref="B72:R72"/>
    <mergeCell ref="B11:R11"/>
    <mergeCell ref="C32:Q32"/>
    <mergeCell ref="C33:Q33"/>
    <mergeCell ref="B70:R70"/>
    <mergeCell ref="B1:R1"/>
    <mergeCell ref="B7:R7"/>
    <mergeCell ref="B5:R5"/>
    <mergeCell ref="B6:R6"/>
    <mergeCell ref="C34:Q34"/>
    <mergeCell ref="B3:R3"/>
    <mergeCell ref="C31:Q31"/>
    <mergeCell ref="C26:Q26"/>
    <mergeCell ref="C25:Q25"/>
    <mergeCell ref="C27:Q27"/>
    <mergeCell ref="C28:Q28"/>
    <mergeCell ref="C29:Q29"/>
    <mergeCell ref="C30:Q30"/>
    <mergeCell ref="B8:R8"/>
    <mergeCell ref="B9:R9"/>
    <mergeCell ref="B71:R71"/>
    <mergeCell ref="B73:R73"/>
    <mergeCell ref="B74:R74"/>
    <mergeCell ref="D41:Q41"/>
    <mergeCell ref="B69:R69"/>
    <mergeCell ref="C52:Q52"/>
    <mergeCell ref="C54:Q54"/>
    <mergeCell ref="D42:Q42"/>
    <mergeCell ref="D43:Q43"/>
    <mergeCell ref="D44:Q44"/>
    <mergeCell ref="D45:Q45"/>
    <mergeCell ref="D47:Q47"/>
    <mergeCell ref="D46:Q46"/>
    <mergeCell ref="C55:Q55"/>
    <mergeCell ref="B57:R57"/>
    <mergeCell ref="B67:R67"/>
  </mergeCells>
  <phoneticPr fontId="0" type="noConversion"/>
  <hyperlinks>
    <hyperlink ref="B60:R60" r:id="rId1" display="Gender, Sex at Birth, and Sexual Orientation/Sexual Identity: on June 30, 2017, MOHCD published and distributed a Notice regarding new requirements to collect this demographic data. Click this cell to review the Notice if you have any questions about this"/>
  </hyperlinks>
  <printOptions horizontalCentered="1"/>
  <pageMargins left="0.75" right="0.75" top="1" bottom="1" header="0.5" footer="0.5"/>
  <pageSetup scale="53" fitToHeight="3" orientation="portrait" r:id="rId2"/>
  <headerFooter alignWithMargins="0"/>
  <rowBreaks count="1" manualBreakCount="1">
    <brk id="56" min="1" max="17"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V72"/>
  <sheetViews>
    <sheetView showGridLines="0" topLeftCell="E7" workbookViewId="0">
      <selection activeCell="E16" sqref="E16:P32"/>
    </sheetView>
  </sheetViews>
  <sheetFormatPr defaultColWidth="0" defaultRowHeight="18" zeroHeight="1"/>
  <cols>
    <col min="1" max="4" width="9.140625" style="25" hidden="1" customWidth="1"/>
    <col min="5" max="6" width="9.140625" style="25" customWidth="1"/>
    <col min="7" max="7" width="11.42578125" style="25" customWidth="1"/>
    <col min="8" max="8" width="10.42578125" style="25" customWidth="1"/>
    <col min="9" max="9" width="15.28515625" style="25" customWidth="1"/>
    <col min="10" max="10" width="11.140625" style="25" customWidth="1"/>
    <col min="11" max="16" width="9.140625" style="25" customWidth="1"/>
    <col min="17" max="17" width="3.42578125" style="25" customWidth="1"/>
    <col min="18" max="18" width="9.140625" style="25" hidden="1" customWidth="1"/>
    <col min="19" max="19" width="13.28515625" style="25" hidden="1" customWidth="1"/>
    <col min="20" max="16384" width="9.140625" style="25" hidden="1"/>
  </cols>
  <sheetData>
    <row r="1" spans="1:22" ht="226.5" hidden="1" customHeight="1">
      <c r="E1" s="107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F1" s="1079"/>
      <c r="G1" s="1079"/>
      <c r="H1" s="1079"/>
      <c r="I1" s="1079"/>
      <c r="J1" s="1079"/>
      <c r="K1" s="1079"/>
      <c r="L1" s="1079"/>
      <c r="M1" s="1079"/>
      <c r="N1" s="1079"/>
      <c r="O1" s="1079"/>
      <c r="P1" s="1079"/>
    </row>
    <row r="2" spans="1:22" ht="23.25" hidden="1">
      <c r="B2"/>
      <c r="C2" s="61"/>
      <c r="D2" s="62"/>
      <c r="E2" s="66" t="s">
        <v>41</v>
      </c>
      <c r="F2" s="66" t="s">
        <v>5</v>
      </c>
      <c r="G2"/>
      <c r="H2"/>
      <c r="I2"/>
      <c r="J2"/>
      <c r="K2"/>
      <c r="L2"/>
    </row>
    <row r="3" spans="1:22" hidden="1">
      <c r="B3" s="63"/>
      <c r="C3" s="63"/>
      <c r="D3" s="64"/>
      <c r="E3" s="65">
        <f>$E$16</f>
        <v>0</v>
      </c>
      <c r="F3" s="65">
        <f>$E$39</f>
        <v>0</v>
      </c>
      <c r="G3"/>
      <c r="H3"/>
      <c r="I3"/>
      <c r="J3"/>
      <c r="K3"/>
      <c r="L3"/>
    </row>
    <row r="4" spans="1:22" hidden="1"/>
    <row r="5" spans="1:22" hidden="1"/>
    <row r="6" spans="1:22" hidden="1"/>
    <row r="7" spans="1:22" ht="20.25">
      <c r="E7" s="285" t="str">
        <f>'Completeness Tracker'!$O$24&amp;" "&amp;'Completeness Tracker'!$O$41&amp;" - "&amp;'Completeness Tracker'!$O$25</f>
        <v xml:space="preserve">Annual Monitoring Report EZ - Narrative - Reporting Year 2017 - </v>
      </c>
      <c r="F7" s="286"/>
      <c r="G7" s="286"/>
      <c r="H7" s="286"/>
      <c r="I7" s="286"/>
      <c r="J7" s="286"/>
      <c r="K7" s="286"/>
      <c r="L7" s="286"/>
      <c r="M7" s="286"/>
      <c r="N7" s="286"/>
      <c r="O7" s="286"/>
      <c r="P7" s="287"/>
    </row>
    <row r="8" spans="1:22" ht="20.25">
      <c r="E8" s="288" t="str">
        <f>'Completeness Tracker'!$O$43</f>
        <v>Mayor's Office of Housing &amp; Community Development</v>
      </c>
      <c r="F8" s="289"/>
      <c r="G8" s="289"/>
      <c r="H8" s="289"/>
      <c r="I8" s="289"/>
      <c r="J8" s="289"/>
      <c r="K8" s="289"/>
      <c r="L8" s="289"/>
      <c r="M8" s="289"/>
      <c r="N8" s="289"/>
      <c r="O8" s="289"/>
      <c r="P8" s="290"/>
      <c r="Q8"/>
      <c r="R8" s="46">
        <v>2</v>
      </c>
      <c r="S8" s="47" t="str">
        <f>IF($E$39&lt;&gt;"","COMPLETED",IF($T$8="To Be Determined", "To Be Determined",IF($T$8="Blank ok","Not Required","INCOMPLETE")))</f>
        <v>To Be Determined</v>
      </c>
      <c r="T8" s="46" t="str">
        <f>IF(' A.Property'!$G$41="","To Be Determined",IF(AND(' A.Property'!$G$41="no",' A.Property'!$G$58="yes"),"required","Blank Ok"))</f>
        <v>To Be Determined</v>
      </c>
      <c r="U8" s="108">
        <f>' A.Property'!$G$58</f>
        <v>0</v>
      </c>
      <c r="V8"/>
    </row>
    <row r="9" spans="1:22">
      <c r="R9"/>
      <c r="S9"/>
      <c r="T9"/>
      <c r="U9"/>
    </row>
    <row r="10" spans="1:22">
      <c r="E10" s="12" t="s">
        <v>75</v>
      </c>
      <c r="H10" s="1097" t="str">
        <f>' A.Property'!S12</f>
        <v/>
      </c>
      <c r="I10" s="1098"/>
      <c r="J10" s="1098"/>
      <c r="K10" s="1098"/>
      <c r="L10" s="1098"/>
      <c r="R10"/>
      <c r="S10"/>
      <c r="T10"/>
      <c r="U10"/>
    </row>
    <row r="11" spans="1:22">
      <c r="E11" s="1095" t="s">
        <v>86</v>
      </c>
      <c r="F11" s="1095"/>
      <c r="G11" s="1095"/>
      <c r="H11" s="1095"/>
      <c r="I11" s="1093">
        <f>' A.Property'!$G$15</f>
        <v>42736</v>
      </c>
      <c r="J11" s="1093"/>
      <c r="R11"/>
      <c r="S11"/>
      <c r="T11"/>
      <c r="U11"/>
    </row>
    <row r="12" spans="1:22">
      <c r="E12" s="1096" t="s">
        <v>85</v>
      </c>
      <c r="F12" s="1096"/>
      <c r="G12" s="1096"/>
      <c r="H12" s="1096"/>
      <c r="I12" s="1094">
        <f>' A.Property'!$G$16</f>
        <v>43100</v>
      </c>
      <c r="J12" s="1094"/>
      <c r="R12"/>
      <c r="S12"/>
      <c r="T12"/>
      <c r="U12"/>
    </row>
    <row r="13" spans="1:22" ht="15" customHeight="1">
      <c r="E13" s="1099" t="s">
        <v>585</v>
      </c>
      <c r="F13" s="1099"/>
      <c r="G13" s="1099"/>
      <c r="H13" s="1099"/>
      <c r="I13" s="1099"/>
      <c r="J13" s="1099"/>
      <c r="K13" s="1099"/>
      <c r="L13" s="1099"/>
      <c r="M13" s="1099"/>
      <c r="N13" s="1099"/>
      <c r="O13" s="1099"/>
      <c r="P13" s="1099"/>
      <c r="R13"/>
      <c r="S13"/>
      <c r="T13"/>
      <c r="U13"/>
    </row>
    <row r="14" spans="1:22" customFormat="1" ht="51.75" customHeight="1">
      <c r="A14" s="25"/>
      <c r="B14" s="25"/>
      <c r="C14" s="25"/>
      <c r="D14" s="25"/>
      <c r="E14" s="29" t="s">
        <v>174</v>
      </c>
      <c r="F14" s="67"/>
      <c r="G14" s="67"/>
      <c r="H14" s="67"/>
      <c r="I14" s="67"/>
      <c r="J14" s="67"/>
      <c r="K14" s="67"/>
      <c r="L14" s="67"/>
      <c r="M14" s="67"/>
      <c r="N14" s="67"/>
      <c r="O14" s="67"/>
      <c r="P14" s="67"/>
      <c r="Q14" s="25"/>
      <c r="R14" s="25"/>
    </row>
    <row r="15" spans="1:22" customFormat="1" ht="58.35" customHeight="1">
      <c r="A15" s="25"/>
      <c r="B15" s="25"/>
      <c r="C15" s="25"/>
      <c r="D15" s="25"/>
      <c r="E15" s="1100" t="s">
        <v>373</v>
      </c>
      <c r="F15" s="1100"/>
      <c r="G15" s="1100"/>
      <c r="H15" s="1100"/>
      <c r="I15" s="1100"/>
      <c r="J15" s="1100"/>
      <c r="K15" s="1100"/>
      <c r="L15" s="1100"/>
      <c r="M15" s="1100"/>
      <c r="N15" s="1100"/>
      <c r="O15" s="1100"/>
      <c r="P15" s="1100"/>
      <c r="Q15" s="25"/>
      <c r="R15" s="25"/>
    </row>
    <row r="16" spans="1:22" customFormat="1" ht="18.95" customHeight="1">
      <c r="E16" s="1082"/>
      <c r="F16" s="1083"/>
      <c r="G16" s="1083"/>
      <c r="H16" s="1083"/>
      <c r="I16" s="1083"/>
      <c r="J16" s="1083"/>
      <c r="K16" s="1083"/>
      <c r="L16" s="1083"/>
      <c r="M16" s="1083"/>
      <c r="N16" s="1083"/>
      <c r="O16" s="1083"/>
      <c r="P16" s="1084"/>
    </row>
    <row r="17" spans="5:16" customFormat="1" ht="18.95" customHeight="1">
      <c r="E17" s="1085"/>
      <c r="F17" s="1086"/>
      <c r="G17" s="1086"/>
      <c r="H17" s="1086"/>
      <c r="I17" s="1086"/>
      <c r="J17" s="1086"/>
      <c r="K17" s="1086"/>
      <c r="L17" s="1086"/>
      <c r="M17" s="1086"/>
      <c r="N17" s="1086"/>
      <c r="O17" s="1086"/>
      <c r="P17" s="1087"/>
    </row>
    <row r="18" spans="5:16" customFormat="1" ht="18.95" customHeight="1">
      <c r="E18" s="1085"/>
      <c r="F18" s="1086"/>
      <c r="G18" s="1086"/>
      <c r="H18" s="1086"/>
      <c r="I18" s="1086"/>
      <c r="J18" s="1086"/>
      <c r="K18" s="1086"/>
      <c r="L18" s="1086"/>
      <c r="M18" s="1086"/>
      <c r="N18" s="1086"/>
      <c r="O18" s="1086"/>
      <c r="P18" s="1087"/>
    </row>
    <row r="19" spans="5:16" customFormat="1" ht="18.95" customHeight="1">
      <c r="E19" s="1085"/>
      <c r="F19" s="1086"/>
      <c r="G19" s="1086"/>
      <c r="H19" s="1086"/>
      <c r="I19" s="1086"/>
      <c r="J19" s="1086"/>
      <c r="K19" s="1086"/>
      <c r="L19" s="1086"/>
      <c r="M19" s="1086"/>
      <c r="N19" s="1086"/>
      <c r="O19" s="1086"/>
      <c r="P19" s="1087"/>
    </row>
    <row r="20" spans="5:16" customFormat="1" ht="18.95" customHeight="1">
      <c r="E20" s="1085"/>
      <c r="F20" s="1086"/>
      <c r="G20" s="1086"/>
      <c r="H20" s="1086"/>
      <c r="I20" s="1086"/>
      <c r="J20" s="1086"/>
      <c r="K20" s="1086"/>
      <c r="L20" s="1086"/>
      <c r="M20" s="1086"/>
      <c r="N20" s="1086"/>
      <c r="O20" s="1086"/>
      <c r="P20" s="1087"/>
    </row>
    <row r="21" spans="5:16" customFormat="1" ht="18.95" customHeight="1">
      <c r="E21" s="1085"/>
      <c r="F21" s="1086"/>
      <c r="G21" s="1086"/>
      <c r="H21" s="1086"/>
      <c r="I21" s="1086"/>
      <c r="J21" s="1086"/>
      <c r="K21" s="1086"/>
      <c r="L21" s="1086"/>
      <c r="M21" s="1086"/>
      <c r="N21" s="1086"/>
      <c r="O21" s="1086"/>
      <c r="P21" s="1087"/>
    </row>
    <row r="22" spans="5:16" customFormat="1" ht="18.95" customHeight="1">
      <c r="E22" s="1085"/>
      <c r="F22" s="1086"/>
      <c r="G22" s="1086"/>
      <c r="H22" s="1086"/>
      <c r="I22" s="1086"/>
      <c r="J22" s="1086"/>
      <c r="K22" s="1086"/>
      <c r="L22" s="1086"/>
      <c r="M22" s="1086"/>
      <c r="N22" s="1086"/>
      <c r="O22" s="1086"/>
      <c r="P22" s="1087"/>
    </row>
    <row r="23" spans="5:16" customFormat="1" ht="18.95" customHeight="1">
      <c r="E23" s="1085"/>
      <c r="F23" s="1086"/>
      <c r="G23" s="1086"/>
      <c r="H23" s="1086"/>
      <c r="I23" s="1086"/>
      <c r="J23" s="1086"/>
      <c r="K23" s="1086"/>
      <c r="L23" s="1086"/>
      <c r="M23" s="1086"/>
      <c r="N23" s="1086"/>
      <c r="O23" s="1086"/>
      <c r="P23" s="1087"/>
    </row>
    <row r="24" spans="5:16" customFormat="1" ht="18.95" customHeight="1">
      <c r="E24" s="1085"/>
      <c r="F24" s="1086"/>
      <c r="G24" s="1086"/>
      <c r="H24" s="1086"/>
      <c r="I24" s="1086"/>
      <c r="J24" s="1086"/>
      <c r="K24" s="1086"/>
      <c r="L24" s="1086"/>
      <c r="M24" s="1086"/>
      <c r="N24" s="1086"/>
      <c r="O24" s="1086"/>
      <c r="P24" s="1087"/>
    </row>
    <row r="25" spans="5:16" customFormat="1" ht="18.95" customHeight="1">
      <c r="E25" s="1085"/>
      <c r="F25" s="1086"/>
      <c r="G25" s="1086"/>
      <c r="H25" s="1086"/>
      <c r="I25" s="1086"/>
      <c r="J25" s="1086"/>
      <c r="K25" s="1086"/>
      <c r="L25" s="1086"/>
      <c r="M25" s="1086"/>
      <c r="N25" s="1086"/>
      <c r="O25" s="1086"/>
      <c r="P25" s="1087"/>
    </row>
    <row r="26" spans="5:16" customFormat="1" ht="18.95" customHeight="1">
      <c r="E26" s="1085"/>
      <c r="F26" s="1086"/>
      <c r="G26" s="1086"/>
      <c r="H26" s="1086"/>
      <c r="I26" s="1086"/>
      <c r="J26" s="1086"/>
      <c r="K26" s="1086"/>
      <c r="L26" s="1086"/>
      <c r="M26" s="1086"/>
      <c r="N26" s="1086"/>
      <c r="O26" s="1086"/>
      <c r="P26" s="1087"/>
    </row>
    <row r="27" spans="5:16" customFormat="1" ht="18.95" customHeight="1">
      <c r="E27" s="1085"/>
      <c r="F27" s="1086"/>
      <c r="G27" s="1086"/>
      <c r="H27" s="1086"/>
      <c r="I27" s="1086"/>
      <c r="J27" s="1086"/>
      <c r="K27" s="1086"/>
      <c r="L27" s="1086"/>
      <c r="M27" s="1086"/>
      <c r="N27" s="1086"/>
      <c r="O27" s="1086"/>
      <c r="P27" s="1087"/>
    </row>
    <row r="28" spans="5:16" customFormat="1" ht="18.95" customHeight="1">
      <c r="E28" s="1085"/>
      <c r="F28" s="1086"/>
      <c r="G28" s="1086"/>
      <c r="H28" s="1086"/>
      <c r="I28" s="1086"/>
      <c r="J28" s="1086"/>
      <c r="K28" s="1086"/>
      <c r="L28" s="1086"/>
      <c r="M28" s="1086"/>
      <c r="N28" s="1086"/>
      <c r="O28" s="1086"/>
      <c r="P28" s="1087"/>
    </row>
    <row r="29" spans="5:16" customFormat="1" ht="18.95" customHeight="1">
      <c r="E29" s="1085"/>
      <c r="F29" s="1086"/>
      <c r="G29" s="1086"/>
      <c r="H29" s="1086"/>
      <c r="I29" s="1086"/>
      <c r="J29" s="1086"/>
      <c r="K29" s="1086"/>
      <c r="L29" s="1086"/>
      <c r="M29" s="1086"/>
      <c r="N29" s="1086"/>
      <c r="O29" s="1086"/>
      <c r="P29" s="1087"/>
    </row>
    <row r="30" spans="5:16" customFormat="1" ht="18.95" customHeight="1">
      <c r="E30" s="1085"/>
      <c r="F30" s="1086"/>
      <c r="G30" s="1086"/>
      <c r="H30" s="1086"/>
      <c r="I30" s="1086"/>
      <c r="J30" s="1086"/>
      <c r="K30" s="1086"/>
      <c r="L30" s="1086"/>
      <c r="M30" s="1086"/>
      <c r="N30" s="1086"/>
      <c r="O30" s="1086"/>
      <c r="P30" s="1087"/>
    </row>
    <row r="31" spans="5:16" customFormat="1" ht="18.95" customHeight="1">
      <c r="E31" s="1085"/>
      <c r="F31" s="1086"/>
      <c r="G31" s="1086"/>
      <c r="H31" s="1086"/>
      <c r="I31" s="1086"/>
      <c r="J31" s="1086"/>
      <c r="K31" s="1086"/>
      <c r="L31" s="1086"/>
      <c r="M31" s="1086"/>
      <c r="N31" s="1086"/>
      <c r="O31" s="1086"/>
      <c r="P31" s="1087"/>
    </row>
    <row r="32" spans="5:16" customFormat="1" ht="18.95" customHeight="1">
      <c r="E32" s="1088"/>
      <c r="F32" s="1089"/>
      <c r="G32" s="1089"/>
      <c r="H32" s="1089"/>
      <c r="I32" s="1089"/>
      <c r="J32" s="1089"/>
      <c r="K32" s="1089"/>
      <c r="L32" s="1089"/>
      <c r="M32" s="1089"/>
      <c r="N32" s="1089"/>
      <c r="O32" s="1089"/>
      <c r="P32" s="1090"/>
    </row>
    <row r="33" spans="5:16" s="28" customFormat="1" ht="27.75" customHeight="1">
      <c r="E33" s="29" t="s">
        <v>31</v>
      </c>
      <c r="I33" s="81" t="str">
        <f>IF(' A.Property'!$G$58="","",' A.Property'!$G$58)</f>
        <v/>
      </c>
    </row>
    <row r="34" spans="5:16" ht="36" customHeight="1">
      <c r="E34" s="1091" t="s">
        <v>372</v>
      </c>
      <c r="F34" s="1092"/>
      <c r="G34" s="1092"/>
      <c r="H34" s="1092"/>
      <c r="I34" s="1092"/>
      <c r="J34" s="1092"/>
      <c r="K34" s="1092"/>
      <c r="L34" s="1092"/>
      <c r="M34" s="1092"/>
      <c r="N34" s="1092"/>
      <c r="O34" s="1092"/>
      <c r="P34" s="1092"/>
    </row>
    <row r="35" spans="5:16" ht="33.75" customHeight="1">
      <c r="E35" s="1080" t="s">
        <v>34</v>
      </c>
      <c r="F35" s="1081"/>
      <c r="G35" s="1081"/>
      <c r="H35" s="1081"/>
      <c r="I35" s="1081"/>
      <c r="J35" s="1081"/>
      <c r="K35" s="1081"/>
      <c r="L35" s="1081"/>
      <c r="M35" s="1081"/>
      <c r="N35" s="1081"/>
      <c r="O35" s="1081"/>
      <c r="P35" s="1081"/>
    </row>
    <row r="36" spans="5:16" ht="17.25" customHeight="1">
      <c r="E36" s="1080" t="s">
        <v>33</v>
      </c>
      <c r="F36" s="1081"/>
      <c r="G36" s="1081"/>
      <c r="H36" s="1081"/>
      <c r="I36" s="1081"/>
      <c r="J36" s="1081"/>
      <c r="K36" s="1081"/>
      <c r="L36" s="1081"/>
      <c r="M36" s="1081"/>
      <c r="N36" s="1081"/>
      <c r="O36" s="1081"/>
      <c r="P36" s="1081"/>
    </row>
    <row r="37" spans="5:16" ht="38.25" customHeight="1">
      <c r="E37" s="1080" t="s">
        <v>32</v>
      </c>
      <c r="F37" s="1081"/>
      <c r="G37" s="1081"/>
      <c r="H37" s="1081"/>
      <c r="I37" s="1081"/>
      <c r="J37" s="1081"/>
      <c r="K37" s="1081"/>
      <c r="L37" s="1081"/>
      <c r="M37" s="1081"/>
      <c r="N37" s="1081"/>
      <c r="O37" s="1081"/>
      <c r="P37" s="1081"/>
    </row>
    <row r="38" spans="5:16"/>
    <row r="39" spans="5:16">
      <c r="E39" s="1082"/>
      <c r="F39" s="1083"/>
      <c r="G39" s="1083"/>
      <c r="H39" s="1083"/>
      <c r="I39" s="1083"/>
      <c r="J39" s="1083"/>
      <c r="K39" s="1083"/>
      <c r="L39" s="1083"/>
      <c r="M39" s="1083"/>
      <c r="N39" s="1083"/>
      <c r="O39" s="1083"/>
      <c r="P39" s="1084"/>
    </row>
    <row r="40" spans="5:16">
      <c r="E40" s="1085"/>
      <c r="F40" s="1086"/>
      <c r="G40" s="1086"/>
      <c r="H40" s="1086"/>
      <c r="I40" s="1086"/>
      <c r="J40" s="1086"/>
      <c r="K40" s="1086"/>
      <c r="L40" s="1086"/>
      <c r="M40" s="1086"/>
      <c r="N40" s="1086"/>
      <c r="O40" s="1086"/>
      <c r="P40" s="1087"/>
    </row>
    <row r="41" spans="5:16">
      <c r="E41" s="1085"/>
      <c r="F41" s="1086"/>
      <c r="G41" s="1086"/>
      <c r="H41" s="1086"/>
      <c r="I41" s="1086"/>
      <c r="J41" s="1086"/>
      <c r="K41" s="1086"/>
      <c r="L41" s="1086"/>
      <c r="M41" s="1086"/>
      <c r="N41" s="1086"/>
      <c r="O41" s="1086"/>
      <c r="P41" s="1087"/>
    </row>
    <row r="42" spans="5:16">
      <c r="E42" s="1085"/>
      <c r="F42" s="1086"/>
      <c r="G42" s="1086"/>
      <c r="H42" s="1086"/>
      <c r="I42" s="1086"/>
      <c r="J42" s="1086"/>
      <c r="K42" s="1086"/>
      <c r="L42" s="1086"/>
      <c r="M42" s="1086"/>
      <c r="N42" s="1086"/>
      <c r="O42" s="1086"/>
      <c r="P42" s="1087"/>
    </row>
    <row r="43" spans="5:16">
      <c r="E43" s="1085"/>
      <c r="F43" s="1086"/>
      <c r="G43" s="1086"/>
      <c r="H43" s="1086"/>
      <c r="I43" s="1086"/>
      <c r="J43" s="1086"/>
      <c r="K43" s="1086"/>
      <c r="L43" s="1086"/>
      <c r="M43" s="1086"/>
      <c r="N43" s="1086"/>
      <c r="O43" s="1086"/>
      <c r="P43" s="1087"/>
    </row>
    <row r="44" spans="5:16">
      <c r="E44" s="1085"/>
      <c r="F44" s="1086"/>
      <c r="G44" s="1086"/>
      <c r="H44" s="1086"/>
      <c r="I44" s="1086"/>
      <c r="J44" s="1086"/>
      <c r="K44" s="1086"/>
      <c r="L44" s="1086"/>
      <c r="M44" s="1086"/>
      <c r="N44" s="1086"/>
      <c r="O44" s="1086"/>
      <c r="P44" s="1087"/>
    </row>
    <row r="45" spans="5:16">
      <c r="E45" s="1085"/>
      <c r="F45" s="1086"/>
      <c r="G45" s="1086"/>
      <c r="H45" s="1086"/>
      <c r="I45" s="1086"/>
      <c r="J45" s="1086"/>
      <c r="K45" s="1086"/>
      <c r="L45" s="1086"/>
      <c r="M45" s="1086"/>
      <c r="N45" s="1086"/>
      <c r="O45" s="1086"/>
      <c r="P45" s="1087"/>
    </row>
    <row r="46" spans="5:16">
      <c r="E46" s="1085"/>
      <c r="F46" s="1086"/>
      <c r="G46" s="1086"/>
      <c r="H46" s="1086"/>
      <c r="I46" s="1086"/>
      <c r="J46" s="1086"/>
      <c r="K46" s="1086"/>
      <c r="L46" s="1086"/>
      <c r="M46" s="1086"/>
      <c r="N46" s="1086"/>
      <c r="O46" s="1086"/>
      <c r="P46" s="1087"/>
    </row>
    <row r="47" spans="5:16">
      <c r="E47" s="1085"/>
      <c r="F47" s="1086"/>
      <c r="G47" s="1086"/>
      <c r="H47" s="1086"/>
      <c r="I47" s="1086"/>
      <c r="J47" s="1086"/>
      <c r="K47" s="1086"/>
      <c r="L47" s="1086"/>
      <c r="M47" s="1086"/>
      <c r="N47" s="1086"/>
      <c r="O47" s="1086"/>
      <c r="P47" s="1087"/>
    </row>
    <row r="48" spans="5:16" ht="144.6" customHeight="1">
      <c r="E48" s="1088"/>
      <c r="F48" s="1089"/>
      <c r="G48" s="1089"/>
      <c r="H48" s="1089"/>
      <c r="I48" s="1089"/>
      <c r="J48" s="1089"/>
      <c r="K48" s="1089"/>
      <c r="L48" s="1089"/>
      <c r="M48" s="1089"/>
      <c r="N48" s="1089"/>
      <c r="O48" s="1089"/>
      <c r="P48" s="1090"/>
    </row>
    <row r="49" ht="143.25" hidden="1" customHeight="1"/>
    <row r="50" hidden="1"/>
    <row r="51" hidden="1"/>
    <row r="52" hidden="1"/>
    <row r="53" hidden="1"/>
    <row r="54" hidden="1"/>
    <row r="55" hidden="1"/>
    <row r="56" hidden="1"/>
    <row r="57" hidden="1"/>
    <row r="58" hidden="1"/>
    <row r="59" hidden="1"/>
    <row r="60" hidden="1"/>
    <row r="61" hidden="1"/>
    <row r="62" hidden="1"/>
    <row r="63" hidden="1"/>
    <row r="64" hidden="1"/>
    <row r="65" spans="5:5" hidden="1"/>
    <row r="66" spans="5:5" hidden="1"/>
    <row r="67" spans="5:5" ht="23.25">
      <c r="E67" s="34" t="s">
        <v>74</v>
      </c>
    </row>
    <row r="68" spans="5:5"/>
    <row r="69" spans="5:5"/>
    <row r="70" spans="5:5"/>
    <row r="71" spans="5:5"/>
    <row r="72" spans="5:5"/>
  </sheetData>
  <sheetProtection algorithmName="SHA-512" hashValue="v3+3mSEq5Y0vHaJkpVnLQsX9IeB9T9IEQ2sRq7lXxZbGOJA6mhSqtREDHRdBrqCqPUFsBau729bAJE2F1oA3Tg==" saltValue="H7FwPvHmidARmtVfhg+ASw==" spinCount="100000" sheet="1" objects="1" scenarios="1" selectLockedCells="1"/>
  <customSheetViews>
    <customSheetView guid="{A4F761B4-88B3-4464-91E0-1CCCDBCD1B8B}" scale="75" showGridLines="0" showRuler="0">
      <rowBreaks count="6" manualBreakCount="6">
        <brk id="44" min="2" max="13" man="1"/>
        <brk id="79" min="2" max="13" man="1"/>
        <brk id="113" min="2" max="13" man="1"/>
        <brk id="146" min="2" max="13" man="1"/>
        <brk id="186" min="2" max="13" man="1"/>
        <brk id="217" min="2" max="13" man="1"/>
      </rowBreaks>
      <pageMargins left="0.7" right="0.7" top="0.75" bottom="0.75" header="0.3" footer="0.3"/>
      <printOptions horizontalCentered="1"/>
      <pageSetup scale="69" fitToHeight="0" orientation="portrait"/>
      <headerFooter alignWithMargins="0"/>
    </customSheetView>
  </customSheetViews>
  <mergeCells count="14">
    <mergeCell ref="E1:P1"/>
    <mergeCell ref="E37:P37"/>
    <mergeCell ref="E39:P48"/>
    <mergeCell ref="E36:P36"/>
    <mergeCell ref="E35:P35"/>
    <mergeCell ref="E34:P34"/>
    <mergeCell ref="I11:J11"/>
    <mergeCell ref="I12:J12"/>
    <mergeCell ref="E11:H11"/>
    <mergeCell ref="E12:H12"/>
    <mergeCell ref="H10:L10"/>
    <mergeCell ref="E13:P13"/>
    <mergeCell ref="E16:P32"/>
    <mergeCell ref="E15:P15"/>
  </mergeCells>
  <phoneticPr fontId="0" type="noConversion"/>
  <printOptions horizontalCentered="1"/>
  <pageMargins left="0.75" right="0.75" top="1" bottom="1" header="0.5" footer="0.5"/>
  <pageSetup scale="69" fitToHeight="0" orientation="portrait"/>
  <headerFooter alignWithMargins="0"/>
  <rowBreaks count="1" manualBreakCount="1">
    <brk id="32" min="4" max="15" man="1"/>
  </rowBreaks>
  <colBreaks count="1" manualBreakCount="1">
    <brk id="1"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P108"/>
  <sheetViews>
    <sheetView showGridLines="0" topLeftCell="B2" zoomScale="85" zoomScaleNormal="85" zoomScalePageLayoutView="85" workbookViewId="0">
      <selection activeCell="B2" sqref="B2"/>
    </sheetView>
  </sheetViews>
  <sheetFormatPr defaultColWidth="0" defaultRowHeight="12.75" zeroHeight="1"/>
  <cols>
    <col min="1" max="1" width="9.140625" hidden="1" customWidth="1"/>
    <col min="2" max="2" width="28.7109375" customWidth="1"/>
    <col min="3" max="3" width="47.140625" bestFit="1" customWidth="1"/>
    <col min="4" max="4" width="20.140625" customWidth="1"/>
    <col min="5" max="5" width="17.7109375" customWidth="1"/>
    <col min="6" max="6" width="23.28515625" customWidth="1"/>
    <col min="7" max="7" width="43.7109375" customWidth="1"/>
    <col min="8" max="8" width="9.140625" customWidth="1"/>
    <col min="9" max="9" width="3.42578125" hidden="1"/>
    <col min="10" max="13" width="9.140625" hidden="1"/>
    <col min="14" max="14" width="29.140625" hidden="1"/>
    <col min="15" max="15" width="46.28515625" hidden="1"/>
    <col min="16" max="16384" width="9.140625" hidden="1"/>
  </cols>
  <sheetData>
    <row r="1" spans="1:13" ht="221.25" hidden="1" customHeight="1">
      <c r="A1" s="246"/>
      <c r="B1" s="1105"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C1" s="1105"/>
      <c r="D1" s="1105"/>
      <c r="E1" s="1105"/>
      <c r="F1" s="1105"/>
      <c r="G1" s="1105"/>
      <c r="H1" s="1105"/>
      <c r="I1" s="247"/>
      <c r="J1" s="247"/>
      <c r="K1" s="247"/>
      <c r="L1" s="247"/>
    </row>
    <row r="2" spans="1:13" ht="20.25">
      <c r="B2" s="268" t="str">
        <f>'Completeness Tracker'!$O$24&amp;" "&amp;'Completeness Tracker'!$O$42&amp;" - "&amp;'Completeness Tracker'!$O$25</f>
        <v xml:space="preserve">Annual Monitoring Report EZ - Completeness Tracker - Reporting Year 2017 - </v>
      </c>
      <c r="C2" s="269"/>
      <c r="D2" s="269"/>
      <c r="E2" s="269"/>
      <c r="F2" s="269"/>
      <c r="G2" s="269"/>
      <c r="H2" s="270"/>
      <c r="I2" s="13"/>
      <c r="J2" s="13"/>
      <c r="K2" s="13"/>
      <c r="L2" s="13"/>
      <c r="M2" s="13"/>
    </row>
    <row r="3" spans="1:13" ht="20.25">
      <c r="B3" s="271" t="str">
        <f>'Completeness Tracker'!$O$43</f>
        <v>Mayor's Office of Housing &amp; Community Development</v>
      </c>
      <c r="C3" s="272"/>
      <c r="D3" s="272"/>
      <c r="E3" s="272"/>
      <c r="F3" s="272"/>
      <c r="G3" s="272"/>
      <c r="H3" s="273"/>
      <c r="I3" s="13"/>
      <c r="J3" s="13"/>
      <c r="K3" s="13"/>
      <c r="L3" s="13"/>
      <c r="M3" s="13"/>
    </row>
    <row r="4" spans="1:13" ht="17.25" customHeight="1">
      <c r="C4" s="118"/>
      <c r="D4" s="18"/>
      <c r="E4" s="18"/>
      <c r="F4" s="15"/>
      <c r="G4" s="15"/>
      <c r="H4" s="13"/>
      <c r="I4" s="13"/>
      <c r="J4" s="13"/>
      <c r="K4" s="13"/>
      <c r="L4" s="13"/>
      <c r="M4" s="13"/>
    </row>
    <row r="5" spans="1:13" ht="18.75" hidden="1" customHeight="1">
      <c r="B5" s="1108"/>
      <c r="C5" s="1108"/>
      <c r="D5" s="1108"/>
      <c r="E5" s="1108"/>
      <c r="F5" s="1108"/>
      <c r="G5" s="1108"/>
      <c r="H5" s="1108"/>
      <c r="I5" s="1107"/>
      <c r="J5" s="1107"/>
      <c r="K5" s="1107"/>
      <c r="L5" s="13"/>
      <c r="M5" s="13"/>
    </row>
    <row r="6" spans="1:13" s="2" customFormat="1" ht="66" customHeight="1">
      <c r="B6" s="1091" t="s">
        <v>775</v>
      </c>
      <c r="C6" s="1106"/>
      <c r="D6" s="1106"/>
      <c r="E6" s="1106"/>
      <c r="F6" s="1106"/>
      <c r="G6" s="1106"/>
      <c r="H6" s="10"/>
      <c r="I6" s="10"/>
      <c r="J6" s="10"/>
      <c r="K6" s="10"/>
      <c r="L6" s="10"/>
      <c r="M6" s="10"/>
    </row>
    <row r="7" spans="1:13" s="2" customFormat="1" ht="21.75" customHeight="1">
      <c r="B7" s="21" t="s">
        <v>409</v>
      </c>
      <c r="C7" s="294"/>
      <c r="D7" s="174">
        <f>' A.Property'!$G$15</f>
        <v>42736</v>
      </c>
      <c r="E7" s="308"/>
      <c r="F7" s="309" t="s">
        <v>143</v>
      </c>
      <c r="G7" s="310" t="str">
        <f>' A.Property'!S12</f>
        <v/>
      </c>
      <c r="H7" s="119"/>
      <c r="I7" s="10"/>
      <c r="J7" s="10"/>
      <c r="K7" s="10"/>
      <c r="L7" s="10"/>
      <c r="M7" s="10"/>
    </row>
    <row r="8" spans="1:13" ht="18.75">
      <c r="B8" s="21" t="s">
        <v>410</v>
      </c>
      <c r="D8" s="174">
        <f>' A.Property'!$G$16</f>
        <v>43100</v>
      </c>
      <c r="F8" s="197"/>
      <c r="G8" s="197"/>
      <c r="H8" s="119"/>
      <c r="I8" s="3"/>
      <c r="J8" s="3"/>
      <c r="K8" s="3"/>
    </row>
    <row r="9" spans="1:13" ht="18.75" customHeight="1">
      <c r="C9" s="12"/>
      <c r="D9" s="12"/>
      <c r="H9" s="30" t="s">
        <v>76</v>
      </c>
      <c r="K9" s="3"/>
    </row>
    <row r="10" spans="1:13" ht="18">
      <c r="C10" s="12"/>
      <c r="D10" s="12"/>
      <c r="E10" s="12"/>
      <c r="F10" s="20"/>
      <c r="G10" s="19"/>
      <c r="H10" s="30" t="s">
        <v>77</v>
      </c>
    </row>
    <row r="11" spans="1:13" ht="25.5" customHeight="1">
      <c r="B11" s="473" t="s">
        <v>599</v>
      </c>
      <c r="C11" s="467"/>
      <c r="D11" s="467"/>
      <c r="E11" s="467"/>
      <c r="F11" s="467"/>
      <c r="G11" s="468"/>
    </row>
    <row r="12" spans="1:13" ht="18" customHeight="1">
      <c r="B12" s="474" t="s">
        <v>707</v>
      </c>
      <c r="C12" s="469"/>
      <c r="D12" s="469"/>
      <c r="E12" s="469"/>
      <c r="F12" s="469"/>
      <c r="G12" s="470"/>
    </row>
    <row r="13" spans="1:13" ht="18">
      <c r="B13" s="474" t="s">
        <v>768</v>
      </c>
      <c r="C13" s="469"/>
      <c r="D13" s="469"/>
      <c r="E13" s="469"/>
      <c r="F13" s="469"/>
      <c r="G13" s="470"/>
    </row>
    <row r="14" spans="1:13" ht="18">
      <c r="B14" s="474" t="s">
        <v>769</v>
      </c>
      <c r="C14" s="469"/>
      <c r="D14" s="469"/>
      <c r="E14" s="469"/>
      <c r="F14" s="469"/>
      <c r="G14" s="470"/>
    </row>
    <row r="15" spans="1:13" ht="18">
      <c r="B15" s="474" t="s">
        <v>770</v>
      </c>
      <c r="C15" s="469"/>
      <c r="D15" s="469"/>
      <c r="E15" s="469"/>
      <c r="F15" s="469"/>
      <c r="G15" s="470"/>
    </row>
    <row r="16" spans="1:13" ht="18">
      <c r="B16" s="474" t="s">
        <v>771</v>
      </c>
      <c r="C16" s="469"/>
      <c r="D16" s="469"/>
      <c r="E16" s="469"/>
      <c r="F16" s="469"/>
      <c r="G16" s="470"/>
    </row>
    <row r="17" spans="2:16" ht="18">
      <c r="B17" s="474" t="s">
        <v>772</v>
      </c>
      <c r="C17" s="469"/>
      <c r="D17" s="469"/>
      <c r="E17" s="469"/>
      <c r="F17" s="469"/>
      <c r="G17" s="470"/>
    </row>
    <row r="18" spans="2:16" ht="18">
      <c r="B18" s="474" t="s">
        <v>773</v>
      </c>
      <c r="C18" s="469"/>
      <c r="D18" s="469"/>
      <c r="E18" s="469"/>
      <c r="F18" s="469"/>
      <c r="G18" s="470"/>
    </row>
    <row r="19" spans="2:16" ht="25.5" customHeight="1">
      <c r="B19" s="729" t="s">
        <v>774</v>
      </c>
      <c r="C19" s="471"/>
      <c r="D19" s="471"/>
      <c r="E19" s="471"/>
      <c r="F19" s="471"/>
      <c r="G19" s="472"/>
    </row>
    <row r="20" spans="2:16" ht="18">
      <c r="B20" s="107"/>
      <c r="C20" s="107"/>
      <c r="D20" s="107"/>
      <c r="E20" s="107"/>
      <c r="F20" s="107"/>
      <c r="G20" s="107"/>
    </row>
    <row r="21" spans="2:16" ht="15.75">
      <c r="B21" s="17"/>
      <c r="C21" s="300" t="str">
        <f>P33&amp;" "&amp;O33</f>
        <v>Worksheet A. Property Info</v>
      </c>
      <c r="D21" s="105"/>
      <c r="E21" s="1102" t="str">
        <f>IF(ISNUMBER(MATCH("incomplete",$F$22:$F$25,0)),"INCOMPLETE","COMPLETED")</f>
        <v>INCOMPLETE</v>
      </c>
      <c r="F21" s="1102"/>
    </row>
    <row r="22" spans="2:16">
      <c r="C22" s="1"/>
      <c r="D22" s="255" t="s">
        <v>406</v>
      </c>
      <c r="E22" s="106" t="str">
        <f>' A.Property'!P14</f>
        <v>1 thru 4</v>
      </c>
      <c r="F22" s="436" t="str">
        <f>' A.Property'!Q14</f>
        <v>incomplete</v>
      </c>
    </row>
    <row r="23" spans="2:16">
      <c r="C23" s="1"/>
      <c r="D23" s="134" t="str">
        <f>D22</f>
        <v>Questions</v>
      </c>
      <c r="E23" s="106" t="str">
        <f>' A.Property'!P15</f>
        <v>5 thru 24</v>
      </c>
      <c r="F23" s="436" t="str">
        <f>' A.Property'!Q15</f>
        <v>incomplete</v>
      </c>
      <c r="O23" s="143" t="s">
        <v>390</v>
      </c>
    </row>
    <row r="24" spans="2:16">
      <c r="C24" s="1"/>
      <c r="D24" s="134" t="str">
        <f>D23</f>
        <v>Questions</v>
      </c>
      <c r="E24" s="106" t="str">
        <f>' A.Property'!P16</f>
        <v>25 thru 40</v>
      </c>
      <c r="F24" s="436" t="str">
        <f>' A.Property'!Q16</f>
        <v>incomplete</v>
      </c>
      <c r="N24" s="263" t="s">
        <v>391</v>
      </c>
      <c r="O24" s="264" t="s">
        <v>399</v>
      </c>
      <c r="P24" s="17"/>
    </row>
    <row r="25" spans="2:16">
      <c r="C25" s="1"/>
      <c r="D25" s="244" t="str">
        <f>D24</f>
        <v>Questions</v>
      </c>
      <c r="E25" s="106" t="str">
        <f>' A.Property'!P17</f>
        <v>41 thru 51</v>
      </c>
      <c r="F25" s="436" t="str">
        <f>' A.Property'!Q17</f>
        <v>incomplete</v>
      </c>
      <c r="N25" s="263" t="s">
        <v>392</v>
      </c>
      <c r="O25" s="264" t="s">
        <v>890</v>
      </c>
      <c r="P25" s="17"/>
    </row>
    <row r="26" spans="2:16">
      <c r="C26" s="1"/>
      <c r="N26" s="265" t="s">
        <v>393</v>
      </c>
      <c r="O26" s="138"/>
    </row>
    <row r="27" spans="2:16" ht="15.75">
      <c r="C27" s="300" t="str">
        <f>P34&amp;" "&amp;O34</f>
        <v>Worksheet B. Transitional Programs</v>
      </c>
      <c r="D27" s="105"/>
      <c r="E27" s="1102" t="str">
        <f>IF(' A.Property'!$G$41="","To Be Determined",IF(' A.Property'!$G$41="no","Not Required",IF(ISNUMBER(MATCH("incomplete",$F$28:F$30,0)),"INCOMPLETE","COMPLETED")))</f>
        <v>To Be Determined</v>
      </c>
      <c r="F27" s="1102"/>
      <c r="N27" s="265"/>
      <c r="O27" s="138"/>
    </row>
    <row r="28" spans="2:16">
      <c r="C28" s="1"/>
      <c r="D28" s="255" t="s">
        <v>406</v>
      </c>
      <c r="E28" s="411" t="str">
        <f>B.TransitionalProg!E20</f>
        <v>1 thru 11</v>
      </c>
      <c r="F28" s="437" t="str">
        <f>IF(' A.Property'!$G$41="","To Be Determined",IF(' A.Property'!$G$41="yes",B.TransitionalProg!$D$20,"Not Required"))</f>
        <v>To Be Determined</v>
      </c>
      <c r="N28" s="265"/>
      <c r="O28" s="138"/>
    </row>
    <row r="29" spans="2:16">
      <c r="C29" s="1"/>
      <c r="D29" s="255" t="str">
        <f>D28</f>
        <v>Questions</v>
      </c>
      <c r="E29" s="411" t="str">
        <f>B.TransitionalProg!E27</f>
        <v>12 thru 18</v>
      </c>
      <c r="F29" s="437" t="str">
        <f>IF(' A.Property'!$G$41="","To Be Determined",IF(' A.Property'!$G$41="yes",B.TransitionalProg!$D$27,"Not Required"))</f>
        <v>To Be Determined</v>
      </c>
      <c r="N29" s="265"/>
      <c r="O29" s="138"/>
    </row>
    <row r="30" spans="2:16">
      <c r="C30" s="1"/>
      <c r="D30" s="255" t="str">
        <f>D29</f>
        <v>Questions</v>
      </c>
      <c r="E30" s="411" t="str">
        <f>B.TransitionalProg!E51</f>
        <v>19 thru 39</v>
      </c>
      <c r="F30" s="437" t="str">
        <f>IF(' A.Property'!$G$41="","To Be Determined",IF(' A.Property'!$G$41="yes",B.TransitionalProg!$D$51,"Not Required"))</f>
        <v>To Be Determined</v>
      </c>
      <c r="N30" s="265"/>
      <c r="O30" s="138"/>
    </row>
    <row r="31" spans="2:16">
      <c r="C31" s="1"/>
      <c r="N31" s="265"/>
      <c r="O31" s="138"/>
    </row>
    <row r="32" spans="2:16" ht="15.75">
      <c r="B32" s="17"/>
      <c r="C32" s="300" t="str">
        <f>P35&amp;" "&amp;O35</f>
        <v>Worksheet C. Eviction Data</v>
      </c>
      <c r="D32" s="105"/>
      <c r="E32" s="1102" t="str">
        <f>IF(' A.Property'!$G$41="","To Be Determined",IF(' A.Property'!$G$41="yes","Not Required",C.Eviction!$B$70))</f>
        <v>To Be Determined</v>
      </c>
      <c r="F32" s="1102"/>
      <c r="N32" s="266" t="s">
        <v>394</v>
      </c>
      <c r="O32" s="137" t="s">
        <v>394</v>
      </c>
    </row>
    <row r="33" spans="2:16" ht="26.25" customHeight="1">
      <c r="C33" s="1"/>
      <c r="D33" s="255" t="s">
        <v>407</v>
      </c>
      <c r="E33" s="256">
        <v>1</v>
      </c>
      <c r="F33" s="879" t="str">
        <f>IF(' A.Property'!$G$41="","To Be Determined",IF(' A.Property'!$G$41="yes","Not Required",C.Eviction!$B$7))</f>
        <v>To Be Determined</v>
      </c>
      <c r="N33" s="266" t="s">
        <v>376</v>
      </c>
      <c r="O33" s="137" t="s">
        <v>400</v>
      </c>
      <c r="P33" s="143" t="s">
        <v>698</v>
      </c>
    </row>
    <row r="34" spans="2:16" ht="50.25" customHeight="1">
      <c r="C34" s="1"/>
      <c r="D34" s="255" t="s">
        <v>406</v>
      </c>
      <c r="E34" s="256" t="s">
        <v>564</v>
      </c>
      <c r="F34" s="879" t="str">
        <f>IF(' A.Property'!$G$41="","To Be Determined",IF(' A.Property'!$G$41="yes","Not Required",IF(SUM(C.Eviction!A10:A28)&lt;&gt;19,"To Be Determined",IF(AND(C.Eviction!$E$29&gt;=C.Eviction!$E$51,C.Eviction!$E$29&gt;=C.Eviction!$E$73),"OK","# of Notices of Evictions should be &gt;= # Unlawful Detainers and # Evictions"))))</f>
        <v>To Be Determined</v>
      </c>
      <c r="N34" s="266" t="s">
        <v>567</v>
      </c>
      <c r="O34" s="137" t="s">
        <v>568</v>
      </c>
      <c r="P34" s="143" t="s">
        <v>699</v>
      </c>
    </row>
    <row r="35" spans="2:16" ht="48" customHeight="1">
      <c r="C35" s="1"/>
      <c r="D35" s="255" t="s">
        <v>406</v>
      </c>
      <c r="E35" s="256" t="s">
        <v>565</v>
      </c>
      <c r="F35" s="879" t="str">
        <f>IF(' A.Property'!$G$41="","To Be Determined",IF(' A.Property'!$G$41="yes","Not Required",IF(SUM(C.Eviction!A32:A50)&lt;&gt;19,"To Be Determined",IF(AND(C.Eviction!$E$29&gt;=C.Eviction!$E$51,C.Eviction!$E$51&gt;=C.Eviction!$E$73),"OK","# of Unlawful Detainers should be &lt;= # Evictions and &gt;= # of Notices of Evictions"))))</f>
        <v>To Be Determined</v>
      </c>
      <c r="N35" s="266" t="s">
        <v>569</v>
      </c>
      <c r="O35" s="137" t="s">
        <v>395</v>
      </c>
      <c r="P35" s="143" t="s">
        <v>700</v>
      </c>
    </row>
    <row r="36" spans="2:16" ht="47.25" customHeight="1">
      <c r="C36" s="1"/>
      <c r="D36" s="255" t="s">
        <v>406</v>
      </c>
      <c r="E36" s="256" t="s">
        <v>566</v>
      </c>
      <c r="F36" s="879" t="str">
        <f>IF(' A.Property'!$G$41="","To Be Determined",IF(' A.Property'!$G$41="yes","Not Required",IF(SUM(C.Eviction!A54:A72)&lt;&gt;19,"To Be Determined",IF(AND(C.Eviction!$E$29&gt;=C.Eviction!$E$73,C.Eviction!$E$51&gt;=C.Eviction!$E$73),"OK","# of Evictions should be &gt;= # of Eviction Notices and # Unlawful Detainers"))))</f>
        <v>To Be Determined</v>
      </c>
      <c r="N36" s="266" t="s">
        <v>710</v>
      </c>
      <c r="O36" s="137" t="s">
        <v>709</v>
      </c>
      <c r="P36" s="143" t="s">
        <v>701</v>
      </c>
    </row>
    <row r="37" spans="2:16">
      <c r="C37" s="1"/>
      <c r="N37" s="266" t="s">
        <v>690</v>
      </c>
      <c r="O37" s="137" t="s">
        <v>688</v>
      </c>
      <c r="P37" s="143" t="s">
        <v>702</v>
      </c>
    </row>
    <row r="38" spans="2:16" ht="15.75" customHeight="1">
      <c r="B38" s="299"/>
      <c r="C38" s="300" t="str">
        <f>P36&amp;" "&amp;O36</f>
        <v>Worksheet D1. Occupancy &amp; Rent Information</v>
      </c>
      <c r="D38" s="298"/>
      <c r="E38" s="1102" t="str">
        <f>IF('D1.Occpcy&amp;Rent'!$E$417&lt;&gt;3,"INCOMPLETE","COMPLETED")</f>
        <v>INCOMPLETE</v>
      </c>
      <c r="F38" s="1102"/>
      <c r="N38" s="266" t="s">
        <v>691</v>
      </c>
      <c r="O38" s="137" t="s">
        <v>689</v>
      </c>
      <c r="P38" s="143" t="s">
        <v>703</v>
      </c>
    </row>
    <row r="39" spans="2:16" ht="60" customHeight="1">
      <c r="C39" s="1"/>
      <c r="D39" s="1103" t="s">
        <v>776</v>
      </c>
      <c r="E39" s="1104"/>
      <c r="F39" s="879" t="str">
        <f>'D1.Occpcy&amp;Rent'!F416</f>
        <v>To Be Determined</v>
      </c>
      <c r="N39" s="266" t="s">
        <v>692</v>
      </c>
      <c r="O39" s="137" t="s">
        <v>590</v>
      </c>
      <c r="P39" s="143" t="s">
        <v>704</v>
      </c>
    </row>
    <row r="40" spans="2:16" ht="39.75" customHeight="1">
      <c r="C40" s="1"/>
      <c r="D40" s="1103" t="s">
        <v>275</v>
      </c>
      <c r="E40" s="1104"/>
      <c r="F40" s="880" t="str">
        <f>'D1.Occpcy&amp;Rent'!S416</f>
        <v>To Be Determined</v>
      </c>
      <c r="N40" s="266" t="s">
        <v>583</v>
      </c>
      <c r="O40" s="137" t="s">
        <v>396</v>
      </c>
      <c r="P40" s="143" t="s">
        <v>705</v>
      </c>
    </row>
    <row r="41" spans="2:16" ht="48.75" customHeight="1">
      <c r="C41" s="1"/>
      <c r="D41" s="1109" t="s">
        <v>274</v>
      </c>
      <c r="E41" s="1110"/>
      <c r="F41" s="879" t="str">
        <f>'D1.Occpcy&amp;Rent'!M416</f>
        <v>To Be Determined</v>
      </c>
      <c r="N41" s="266" t="s">
        <v>584</v>
      </c>
      <c r="O41" s="137" t="s">
        <v>12</v>
      </c>
      <c r="P41" s="143" t="s">
        <v>706</v>
      </c>
    </row>
    <row r="42" spans="2:16" s="17" customFormat="1" ht="14.25">
      <c r="C42" s="412"/>
      <c r="D42" s="413"/>
      <c r="E42" s="413"/>
      <c r="F42" s="414"/>
      <c r="N42" s="266" t="s">
        <v>408</v>
      </c>
      <c r="O42" s="137" t="s">
        <v>408</v>
      </c>
    </row>
    <row r="43" spans="2:16" ht="15.75">
      <c r="B43" s="17"/>
      <c r="C43" s="300" t="str">
        <f>P37&amp;" "&amp;O37</f>
        <v>Worksheet D2. Demographic Information</v>
      </c>
      <c r="D43" s="298"/>
      <c r="E43" s="1102" t="str">
        <f>F44</f>
        <v>To Be Determined</v>
      </c>
      <c r="F43" s="1102"/>
      <c r="N43" s="267" t="s">
        <v>397</v>
      </c>
      <c r="O43" s="137" t="s">
        <v>398</v>
      </c>
    </row>
    <row r="44" spans="2:16" ht="25.5" customHeight="1">
      <c r="B44" s="17"/>
      <c r="C44" s="1"/>
      <c r="D44" s="1103" t="s">
        <v>628</v>
      </c>
      <c r="E44" s="1104"/>
      <c r="F44" s="879" t="str">
        <f>IF($F$39="To Be Determined", "To Be Determined",IF(AND($F$39="OK",D2.Demographic!$P$416=400),"COMPLETED","INCOMPLETE"))</f>
        <v>To Be Determined</v>
      </c>
      <c r="N44" s="266"/>
      <c r="O44" s="725"/>
    </row>
    <row r="45" spans="2:16" ht="25.5" customHeight="1">
      <c r="B45" s="17"/>
      <c r="C45" s="1"/>
      <c r="D45" s="1103" t="s">
        <v>891</v>
      </c>
      <c r="E45" s="1104"/>
      <c r="F45" s="879" t="str">
        <f>IF($F$39="To Be Determined", "To Be Determined",IF(AND($F$39="OK",D2.Demographic!$Q$416=400),"COMPLETED","INCOMPLETE"))</f>
        <v>To Be Determined</v>
      </c>
      <c r="N45" s="266"/>
      <c r="O45" s="725"/>
    </row>
    <row r="46" spans="2:16" ht="14.25">
      <c r="B46" s="17"/>
      <c r="C46" s="1"/>
      <c r="D46" s="610"/>
      <c r="E46" s="610"/>
      <c r="F46" s="414"/>
    </row>
    <row r="47" spans="2:16" s="17" customFormat="1" ht="15.75">
      <c r="C47" s="300" t="str">
        <f>P39&amp;" "&amp;O39</f>
        <v>Worksheet E. Operating Statement &amp; Reserve Activity</v>
      </c>
      <c r="D47" s="105"/>
      <c r="E47" s="1102" t="str">
        <f>IF(' A.Property'!$G$17="","To Be Determined",IF(AND(INDEX(Insurance_Reserves!$D:$D,MATCH(' A.Property'!$G$17,Insurance_Reserves!$A:$A,0))=FALSE,INDEX(Insurance_Reserves!$E:$E,MATCH(' A.Property'!$G$17,Insurance_Reserves!$A:$A,0))="no"),"Not Required",IF(ISNUMBER(MATCH("incomplete",$F$48:F$51,0)),"INCOMPLETE","COMPLETED")))</f>
        <v>To Be Determined</v>
      </c>
      <c r="F47" s="1102"/>
      <c r="N47" s="415"/>
      <c r="O47" s="416"/>
    </row>
    <row r="48" spans="2:16" s="17" customFormat="1" ht="15.75" customHeight="1">
      <c r="C48" s="412"/>
      <c r="D48" s="1103" t="s">
        <v>719</v>
      </c>
      <c r="E48" s="1104"/>
      <c r="F48" s="878" t="str">
        <f>'E.Op.Stmt.&amp;Reserves'!$K$9</f>
        <v>To Be Determined</v>
      </c>
      <c r="N48" s="415"/>
      <c r="O48" s="416"/>
    </row>
    <row r="49" spans="2:15" s="17" customFormat="1" ht="15.75" customHeight="1">
      <c r="C49" s="412"/>
      <c r="D49" s="1103" t="s">
        <v>529</v>
      </c>
      <c r="E49" s="1104"/>
      <c r="F49" s="878" t="str">
        <f>'E.Op.Stmt.&amp;Reserves'!$K$10</f>
        <v>To Be Determined</v>
      </c>
      <c r="N49" s="415"/>
      <c r="O49" s="416"/>
    </row>
    <row r="50" spans="2:15" s="17" customFormat="1" ht="15.75" customHeight="1">
      <c r="C50" s="412"/>
      <c r="D50" s="1103" t="s">
        <v>530</v>
      </c>
      <c r="E50" s="1104"/>
      <c r="F50" s="878" t="str">
        <f>'E.Op.Stmt.&amp;Reserves'!K11</f>
        <v>To Be Determined</v>
      </c>
      <c r="N50" s="415"/>
      <c r="O50" s="416"/>
    </row>
    <row r="51" spans="2:15" s="17" customFormat="1" ht="15.75" customHeight="1">
      <c r="C51" s="412"/>
      <c r="D51" s="1103" t="s">
        <v>531</v>
      </c>
      <c r="E51" s="1104"/>
      <c r="F51" s="878" t="str">
        <f>'E.Op.Stmt.&amp;Reserves'!K12</f>
        <v>To Be Determined</v>
      </c>
      <c r="N51" s="415"/>
      <c r="O51" s="416"/>
    </row>
    <row r="52" spans="2:15">
      <c r="C52" s="1"/>
    </row>
    <row r="53" spans="2:15" ht="15.75">
      <c r="B53" s="17"/>
      <c r="C53" s="300" t="str">
        <f>P40&amp;" "&amp;O40</f>
        <v>Worksheet F. Services Funding</v>
      </c>
      <c r="D53" s="105"/>
      <c r="E53" s="1102" t="str">
        <f>IF(G7="", "To Be Determined", IF(' A.Property'!D70=0,"Not Required",IF(F.Services!D21&lt;' A.Property'!D70, "INCOMPLETE", "COMPLETED")))</f>
        <v>To Be Determined</v>
      </c>
      <c r="F53" s="1102"/>
    </row>
    <row r="54" spans="2:15">
      <c r="C54" s="1"/>
    </row>
    <row r="55" spans="2:15" ht="15.75">
      <c r="B55" s="17"/>
      <c r="C55" s="300" t="str">
        <f>P41&amp;" "&amp;O41</f>
        <v>Worksheet G. Narrative</v>
      </c>
      <c r="D55" s="105"/>
      <c r="E55" s="1102" t="str">
        <f>G.Narrative!S8</f>
        <v>To Be Determined</v>
      </c>
      <c r="F55" s="1102"/>
    </row>
    <row r="56" spans="2:15" s="17" customFormat="1" ht="15.75">
      <c r="C56" s="422"/>
      <c r="D56" s="423"/>
      <c r="E56"/>
      <c r="F56"/>
    </row>
    <row r="57" spans="2:15" s="17" customFormat="1" ht="15.75">
      <c r="C57" s="300" t="s">
        <v>532</v>
      </c>
      <c r="D57" s="105"/>
      <c r="E57" s="1101" t="str">
        <f>IF(' A.Property'!G17="","To Be Determined",IF(INDEX(Insurance_Reserves!$C:$C,MATCH(' A.Property'!$G$17,Insurance_Reserves!$A:$A,0))=FALSE,"No Documentation Required","Submit Insurance Documentation"))</f>
        <v>To Be Determined</v>
      </c>
      <c r="F57" s="1101"/>
    </row>
    <row r="58" spans="2:15" s="17" customFormat="1" ht="14.25">
      <c r="D58" s="424"/>
    </row>
    <row r="59" spans="2:15" hidden="1"/>
    <row r="60" spans="2:15" hidden="1"/>
    <row r="61" spans="2:15" hidden="1"/>
    <row r="62" spans="2:15" hidden="1"/>
    <row r="63" spans="2:15" hidden="1"/>
    <row r="64" spans="2: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row r="108"/>
  </sheetData>
  <sheetProtection algorithmName="SHA-512" hashValue="O0bjlOVtHvJYQOIhsXt6XwiA3v7K/o5RWav9tjHGwnJnOL+PzHyzEMh97YTfEthNkDrP/V0446rCoKI0VY/gLA==" saltValue="gMu9wamBODlmvqbiqNKP1w==" spinCount="100000" sheet="1" objects="1" scenarios="1" selectLockedCells="1"/>
  <customSheetViews>
    <customSheetView guid="{A4F761B4-88B3-4464-91E0-1CCCDBCD1B8B}" scale="75" showGridLines="0" showRuler="0">
      <rowBreaks count="1" manualBreakCount="1">
        <brk id="21" min="1" max="7" man="1"/>
      </rowBreaks>
      <pageMargins left="0.7" right="0.7" top="0.75" bottom="0.75" header="0.3" footer="0.3"/>
      <printOptions horizontalCentered="1"/>
      <pageSetup scale="74" fitToHeight="0" orientation="portrait"/>
      <headerFooter alignWithMargins="0"/>
    </customSheetView>
  </customSheetViews>
  <mergeCells count="22">
    <mergeCell ref="I5:K5"/>
    <mergeCell ref="B5:H5"/>
    <mergeCell ref="E38:F38"/>
    <mergeCell ref="E32:F32"/>
    <mergeCell ref="E55:F55"/>
    <mergeCell ref="D41:E41"/>
    <mergeCell ref="E21:F21"/>
    <mergeCell ref="E27:F27"/>
    <mergeCell ref="E43:F43"/>
    <mergeCell ref="D44:E44"/>
    <mergeCell ref="D45:E45"/>
    <mergeCell ref="B1:H1"/>
    <mergeCell ref="E53:F53"/>
    <mergeCell ref="B6:G6"/>
    <mergeCell ref="D39:E39"/>
    <mergeCell ref="D40:E40"/>
    <mergeCell ref="E57:F57"/>
    <mergeCell ref="E47:F47"/>
    <mergeCell ref="D49:E49"/>
    <mergeCell ref="D50:E50"/>
    <mergeCell ref="D51:E51"/>
    <mergeCell ref="D48:E48"/>
  </mergeCells>
  <phoneticPr fontId="0" type="noConversion"/>
  <conditionalFormatting sqref="F33">
    <cfRule type="containsText" dxfId="20" priority="18" operator="containsText" text="household">
      <formula>NOT(ISERROR(SEARCH("household",F33)))</formula>
    </cfRule>
  </conditionalFormatting>
  <conditionalFormatting sqref="E57:F57">
    <cfRule type="containsText" dxfId="19" priority="17" operator="containsText" text="Submit">
      <formula>NOT(ISERROR(SEARCH("Submit",E57)))</formula>
    </cfRule>
  </conditionalFormatting>
  <conditionalFormatting sqref="F34:F36">
    <cfRule type="containsText" dxfId="18" priority="10" operator="containsText" text="household">
      <formula>NOT(ISERROR(SEARCH("household",F34)))</formula>
    </cfRule>
  </conditionalFormatting>
  <dataValidations xWindow="77" yWindow="485" count="1">
    <dataValidation allowBlank="1" showInputMessage="1" showErrorMessage="1" error="dO NOT ENTER DATA HERE!" sqref="D7"/>
  </dataValidations>
  <printOptions horizontalCentered="1"/>
  <pageMargins left="0.75" right="0.75" top="1" bottom="1" header="0.5" footer="0.5"/>
  <pageSetup scale="5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14" operator="containsText" id="{D914AF82-5797-4048-81DB-F9BB553F9711}">
            <xm:f>NOT(ISERROR(SEARCH("To Be Determined",E47)))</xm:f>
            <xm:f>"To Be Determined"</xm:f>
            <x14:dxf>
              <font>
                <color theme="0"/>
              </font>
              <fill>
                <patternFill>
                  <bgColor rgb="FFC00000"/>
                </patternFill>
              </fill>
            </x14:dxf>
          </x14:cfRule>
          <x14:cfRule type="notContainsText" priority="15" operator="notContains" id="{F25A66F6-1F5D-43CD-94B3-79C3EAE3EC37}">
            <xm:f>ISERROR(SEARCH("Incomplete",E47))</xm:f>
            <xm:f>"Incomplete"</xm:f>
            <x14:dxf>
              <fill>
                <patternFill>
                  <bgColor rgb="FF92D050"/>
                </patternFill>
              </fill>
            </x14:dxf>
          </x14:cfRule>
          <x14:cfRule type="containsText" priority="16" operator="containsText" id="{26B9319C-E980-4B8A-B77C-A2D11F06F4C9}">
            <xm:f>NOT(ISERROR(SEARCH("Incomplete",E47)))</xm:f>
            <xm:f>"Incomplete"</xm:f>
            <x14:dxf>
              <font>
                <color theme="0"/>
              </font>
              <fill>
                <patternFill>
                  <bgColor rgb="FFC00000"/>
                </patternFill>
              </fill>
            </x14:dxf>
          </x14:cfRule>
          <xm:sqref>E47:F47</xm:sqref>
        </x14:conditionalFormatting>
        <x14:conditionalFormatting xmlns:xm="http://schemas.microsoft.com/office/excel/2006/main">
          <x14:cfRule type="containsText" priority="19" operator="containsText" id="{86641554-D9A6-42A5-8BE3-E9F0F1A9B583}">
            <xm:f>NOT(ISERROR(SEARCH("To Be Determined",E21)))</xm:f>
            <xm:f>"To Be Determined"</xm:f>
            <x14:dxf>
              <font>
                <color theme="0"/>
              </font>
              <fill>
                <patternFill>
                  <bgColor rgb="FFC00000"/>
                </patternFill>
              </fill>
            </x14:dxf>
          </x14:cfRule>
          <x14:cfRule type="notContainsText" priority="20" operator="notContains" id="{AE96E45A-231D-4A1F-8278-BDC38336879A}">
            <xm:f>ISERROR(SEARCH("Incomplete",E21))</xm:f>
            <xm:f>"Incomplete"</xm:f>
            <x14:dxf>
              <fill>
                <patternFill>
                  <bgColor rgb="FF92D050"/>
                </patternFill>
              </fill>
            </x14:dxf>
          </x14:cfRule>
          <x14:cfRule type="containsText" priority="21" operator="containsText" id="{BC3002AC-CC2E-49EC-96BA-626D806966C9}">
            <xm:f>NOT(ISERROR(SEARCH("Incomplete",E21)))</xm:f>
            <xm:f>"Incomplete"</xm:f>
            <x14:dxf>
              <font>
                <color theme="0"/>
              </font>
              <fill>
                <patternFill>
                  <bgColor rgb="FFC00000"/>
                </patternFill>
              </fill>
            </x14:dxf>
          </x14:cfRule>
          <xm:sqref>E21:F21 E27:F27 F28:F30 E32:F32 F33 E38:F38 F39:F41 E53:F53 E55:F55 E57 E47 F49:F51 F22:F25</xm:sqref>
        </x14:conditionalFormatting>
        <x14:conditionalFormatting xmlns:xm="http://schemas.microsoft.com/office/excel/2006/main">
          <x14:cfRule type="containsText" priority="11" operator="containsText" id="{54360956-F59E-4020-87E6-B613C80B3707}">
            <xm:f>NOT(ISERROR(SEARCH("To Be Determined",F34)))</xm:f>
            <xm:f>"To Be Determined"</xm:f>
            <x14:dxf>
              <font>
                <color theme="0"/>
              </font>
              <fill>
                <patternFill>
                  <bgColor rgb="FFC00000"/>
                </patternFill>
              </fill>
            </x14:dxf>
          </x14:cfRule>
          <x14:cfRule type="notContainsText" priority="12" operator="notContains" id="{90C50B60-073E-44C4-9F7A-2DB4A4A14C6A}">
            <xm:f>ISERROR(SEARCH("Incomplete",F34))</xm:f>
            <xm:f>"Incomplete"</xm:f>
            <x14:dxf>
              <fill>
                <patternFill>
                  <bgColor rgb="FF92D050"/>
                </patternFill>
              </fill>
            </x14:dxf>
          </x14:cfRule>
          <x14:cfRule type="containsText" priority="13" operator="containsText" id="{DB2A881D-ADCC-40F6-9C64-429DD5C8231E}">
            <xm:f>NOT(ISERROR(SEARCH("Incomplete",F34)))</xm:f>
            <xm:f>"Incomplete"</xm:f>
            <x14:dxf>
              <font>
                <color theme="0"/>
              </font>
              <fill>
                <patternFill>
                  <bgColor rgb="FFC00000"/>
                </patternFill>
              </fill>
            </x14:dxf>
          </x14:cfRule>
          <xm:sqref>F34:F36</xm:sqref>
        </x14:conditionalFormatting>
        <x14:conditionalFormatting xmlns:xm="http://schemas.microsoft.com/office/excel/2006/main">
          <x14:cfRule type="containsText" priority="7" operator="containsText" id="{AAD2141B-FEB0-4FB2-B29E-1D91197E705C}">
            <xm:f>NOT(ISERROR(SEARCH("To Be Determined",E43)))</xm:f>
            <xm:f>"To Be Determined"</xm:f>
            <x14:dxf>
              <font>
                <color theme="0"/>
              </font>
              <fill>
                <patternFill>
                  <bgColor rgb="FFC00000"/>
                </patternFill>
              </fill>
            </x14:dxf>
          </x14:cfRule>
          <xm:sqref>E43:F43</xm:sqref>
        </x14:conditionalFormatting>
        <x14:conditionalFormatting xmlns:xm="http://schemas.microsoft.com/office/excel/2006/main">
          <x14:cfRule type="notContainsText" priority="8" operator="notContains" id="{79259C0C-49C2-40D9-8EC1-67908D00737F}">
            <xm:f>ISERROR(SEARCH("Incomplete",E43))</xm:f>
            <xm:f>"Incomplete"</xm:f>
            <x14:dxf>
              <fill>
                <patternFill>
                  <bgColor rgb="FF92D050"/>
                </patternFill>
              </fill>
            </x14:dxf>
          </x14:cfRule>
          <x14:cfRule type="containsText" priority="9" operator="containsText" id="{32D40C3C-6FAE-4777-BE05-82381A104014}">
            <xm:f>NOT(ISERROR(SEARCH("Incomplete",E43)))</xm:f>
            <xm:f>"Incomplete"</xm:f>
            <x14:dxf>
              <font>
                <color theme="0"/>
              </font>
              <fill>
                <patternFill>
                  <bgColor rgb="FFC00000"/>
                </patternFill>
              </fill>
            </x14:dxf>
          </x14:cfRule>
          <xm:sqref>E43:F43</xm:sqref>
        </x14:conditionalFormatting>
        <x14:conditionalFormatting xmlns:xm="http://schemas.microsoft.com/office/excel/2006/main">
          <x14:cfRule type="containsText" priority="4" operator="containsText" id="{F4E935AF-4586-4415-BC02-88B740B02C98}">
            <xm:f>NOT(ISERROR(SEARCH("To Be Determined",F44)))</xm:f>
            <xm:f>"To Be Determined"</xm:f>
            <x14:dxf>
              <font>
                <color theme="0"/>
              </font>
              <fill>
                <patternFill>
                  <bgColor rgb="FFC00000"/>
                </patternFill>
              </fill>
            </x14:dxf>
          </x14:cfRule>
          <xm:sqref>F44:F45</xm:sqref>
        </x14:conditionalFormatting>
        <x14:conditionalFormatting xmlns:xm="http://schemas.microsoft.com/office/excel/2006/main">
          <x14:cfRule type="notContainsText" priority="5" operator="notContains" id="{DC262640-320E-447E-9430-CFD3AB53C5ED}">
            <xm:f>ISERROR(SEARCH("Incomplete",F44))</xm:f>
            <xm:f>"Incomplete"</xm:f>
            <x14:dxf>
              <fill>
                <patternFill>
                  <bgColor rgb="FF92D050"/>
                </patternFill>
              </fill>
            </x14:dxf>
          </x14:cfRule>
          <x14:cfRule type="containsText" priority="6" operator="containsText" id="{202FE604-CB19-4F35-A23E-BF4B07442441}">
            <xm:f>NOT(ISERROR(SEARCH("Incomplete",F44)))</xm:f>
            <xm:f>"Incomplete"</xm:f>
            <x14:dxf>
              <font>
                <color theme="0"/>
              </font>
              <fill>
                <patternFill>
                  <bgColor rgb="FFC00000"/>
                </patternFill>
              </fill>
            </x14:dxf>
          </x14:cfRule>
          <xm:sqref>F44:F45</xm:sqref>
        </x14:conditionalFormatting>
        <x14:conditionalFormatting xmlns:xm="http://schemas.microsoft.com/office/excel/2006/main">
          <x14:cfRule type="containsText" priority="1" operator="containsText" id="{B4C7070A-5FA0-4F2E-BC16-75F80A7542E8}">
            <xm:f>NOT(ISERROR(SEARCH("To Be Determined",F48)))</xm:f>
            <xm:f>"To Be Determined"</xm:f>
            <x14:dxf>
              <font>
                <color theme="0"/>
              </font>
              <fill>
                <patternFill>
                  <bgColor rgb="FFC00000"/>
                </patternFill>
              </fill>
            </x14:dxf>
          </x14:cfRule>
          <x14:cfRule type="notContainsText" priority="2" operator="notContains" id="{2202121A-0E86-4227-9949-6467AAA1732F}">
            <xm:f>ISERROR(SEARCH("Incomplete",F48))</xm:f>
            <xm:f>"Incomplete"</xm:f>
            <x14:dxf>
              <fill>
                <patternFill>
                  <bgColor rgb="FF92D050"/>
                </patternFill>
              </fill>
            </x14:dxf>
          </x14:cfRule>
          <x14:cfRule type="containsText" priority="3" operator="containsText" id="{B98CD21A-46DF-4BFC-B102-4B1502103BA3}">
            <xm:f>NOT(ISERROR(SEARCH("Incomplete",F48)))</xm:f>
            <xm:f>"Incomplete"</xm:f>
            <x14:dxf>
              <font>
                <color theme="0"/>
              </font>
              <fill>
                <patternFill>
                  <bgColor rgb="FFC00000"/>
                </patternFill>
              </fill>
            </x14:dxf>
          </x14:cfRule>
          <xm:sqref>F48</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1"/>
  <sheetViews>
    <sheetView workbookViewId="0">
      <selection activeCell="A2" sqref="A2"/>
    </sheetView>
  </sheetViews>
  <sheetFormatPr defaultColWidth="8.85546875" defaultRowHeight="12.75"/>
  <cols>
    <col min="1" max="5" width="14" customWidth="1"/>
    <col min="6" max="6" width="9.5703125" customWidth="1"/>
  </cols>
  <sheetData>
    <row r="1" spans="1:6" ht="15">
      <c r="A1" s="872" t="s">
        <v>534</v>
      </c>
      <c r="B1" s="872" t="s">
        <v>892</v>
      </c>
      <c r="C1" s="872" t="s">
        <v>535</v>
      </c>
      <c r="D1" s="872" t="s">
        <v>536</v>
      </c>
      <c r="E1" s="872" t="s">
        <v>537</v>
      </c>
      <c r="F1" s="872" t="s">
        <v>533</v>
      </c>
    </row>
    <row r="2" spans="1:6" ht="30">
      <c r="A2" s="873" t="s">
        <v>894</v>
      </c>
      <c r="B2" s="873" t="s">
        <v>895</v>
      </c>
      <c r="C2" s="874" t="b">
        <v>0</v>
      </c>
      <c r="D2" s="874" t="b">
        <v>0</v>
      </c>
      <c r="E2" s="873" t="s">
        <v>893</v>
      </c>
      <c r="F2" s="874">
        <v>2001</v>
      </c>
    </row>
    <row r="3" spans="1:6" ht="15">
      <c r="A3" s="873" t="s">
        <v>755</v>
      </c>
      <c r="B3" s="873" t="s">
        <v>896</v>
      </c>
      <c r="C3" s="874" t="b">
        <v>0</v>
      </c>
      <c r="D3" s="874" t="b">
        <v>0</v>
      </c>
      <c r="E3" s="873" t="s">
        <v>893</v>
      </c>
      <c r="F3" s="874">
        <v>2075</v>
      </c>
    </row>
    <row r="4" spans="1:6" ht="30">
      <c r="A4" s="873" t="s">
        <v>732</v>
      </c>
      <c r="B4" s="873" t="s">
        <v>897</v>
      </c>
      <c r="C4" s="874" t="b">
        <v>0</v>
      </c>
      <c r="D4" s="874" t="b">
        <v>0</v>
      </c>
      <c r="E4" s="873" t="s">
        <v>893</v>
      </c>
      <c r="F4" s="874">
        <v>121</v>
      </c>
    </row>
    <row r="5" spans="1:6" ht="30">
      <c r="A5" s="873" t="s">
        <v>542</v>
      </c>
      <c r="B5" s="873" t="s">
        <v>898</v>
      </c>
      <c r="C5" s="874" t="b">
        <v>1</v>
      </c>
      <c r="D5" s="874" t="b">
        <v>1</v>
      </c>
      <c r="E5" s="873" t="s">
        <v>899</v>
      </c>
      <c r="F5" s="874">
        <v>158</v>
      </c>
    </row>
    <row r="6" spans="1:6" ht="45">
      <c r="A6" s="873" t="s">
        <v>748</v>
      </c>
      <c r="B6" s="873" t="s">
        <v>900</v>
      </c>
      <c r="C6" s="874" t="b">
        <v>0</v>
      </c>
      <c r="D6" s="874" t="b">
        <v>0</v>
      </c>
      <c r="E6" s="873" t="s">
        <v>893</v>
      </c>
      <c r="F6" s="874">
        <v>1858</v>
      </c>
    </row>
    <row r="7" spans="1:6" ht="45">
      <c r="A7" s="873" t="s">
        <v>743</v>
      </c>
      <c r="B7" s="873" t="s">
        <v>901</v>
      </c>
      <c r="C7" s="874" t="b">
        <v>0</v>
      </c>
      <c r="D7" s="874" t="b">
        <v>0</v>
      </c>
      <c r="E7" s="873" t="s">
        <v>893</v>
      </c>
      <c r="F7" s="874">
        <v>1837</v>
      </c>
    </row>
    <row r="8" spans="1:6" ht="30">
      <c r="A8" s="873" t="s">
        <v>729</v>
      </c>
      <c r="B8" s="873" t="s">
        <v>902</v>
      </c>
      <c r="C8" s="874" t="b">
        <v>1</v>
      </c>
      <c r="D8" s="874" t="b">
        <v>0</v>
      </c>
      <c r="E8" s="873" t="s">
        <v>893</v>
      </c>
      <c r="F8" s="874">
        <v>1833</v>
      </c>
    </row>
    <row r="9" spans="1:6" ht="30">
      <c r="A9" s="873" t="s">
        <v>746</v>
      </c>
      <c r="B9" s="873" t="s">
        <v>903</v>
      </c>
      <c r="C9" s="874" t="b">
        <v>0</v>
      </c>
      <c r="D9" s="874" t="b">
        <v>0</v>
      </c>
      <c r="E9" s="873" t="s">
        <v>893</v>
      </c>
      <c r="F9" s="874">
        <v>1851</v>
      </c>
    </row>
    <row r="10" spans="1:6" ht="30">
      <c r="A10" s="873" t="s">
        <v>753</v>
      </c>
      <c r="B10" s="873" t="s">
        <v>904</v>
      </c>
      <c r="C10" s="874" t="b">
        <v>0</v>
      </c>
      <c r="D10" s="874" t="b">
        <v>0</v>
      </c>
      <c r="E10" s="873" t="s">
        <v>893</v>
      </c>
      <c r="F10" s="874">
        <v>1921</v>
      </c>
    </row>
    <row r="11" spans="1:6" ht="45">
      <c r="A11" s="873" t="s">
        <v>754</v>
      </c>
      <c r="B11" s="873" t="s">
        <v>905</v>
      </c>
      <c r="C11" s="874" t="b">
        <v>0</v>
      </c>
      <c r="D11" s="874" t="b">
        <v>0</v>
      </c>
      <c r="E11" s="873" t="s">
        <v>893</v>
      </c>
      <c r="F11" s="874">
        <v>2074</v>
      </c>
    </row>
    <row r="12" spans="1:6" ht="45">
      <c r="A12" s="873" t="s">
        <v>556</v>
      </c>
      <c r="B12" s="873" t="s">
        <v>906</v>
      </c>
      <c r="C12" s="874" t="b">
        <v>0</v>
      </c>
      <c r="D12" s="874" t="b">
        <v>0</v>
      </c>
      <c r="E12" s="873" t="s">
        <v>893</v>
      </c>
      <c r="F12" s="874">
        <v>1840</v>
      </c>
    </row>
    <row r="13" spans="1:6" ht="75">
      <c r="A13" s="873" t="s">
        <v>540</v>
      </c>
      <c r="B13" s="873" t="s">
        <v>907</v>
      </c>
      <c r="C13" s="874" t="b">
        <v>0</v>
      </c>
      <c r="D13" s="874" t="b">
        <v>0</v>
      </c>
      <c r="E13" s="873" t="s">
        <v>893</v>
      </c>
      <c r="F13" s="874">
        <v>1410</v>
      </c>
    </row>
    <row r="14" spans="1:6" ht="60">
      <c r="A14" s="873" t="s">
        <v>538</v>
      </c>
      <c r="B14" s="873" t="s">
        <v>908</v>
      </c>
      <c r="C14" s="874" t="b">
        <v>0</v>
      </c>
      <c r="D14" s="874" t="b">
        <v>0</v>
      </c>
      <c r="E14" s="873" t="s">
        <v>893</v>
      </c>
      <c r="F14" s="874">
        <v>1409</v>
      </c>
    </row>
    <row r="15" spans="1:6" ht="60">
      <c r="A15" s="873" t="s">
        <v>731</v>
      </c>
      <c r="B15" s="873" t="s">
        <v>909</v>
      </c>
      <c r="C15" s="874" t="b">
        <v>0</v>
      </c>
      <c r="D15" s="874" t="b">
        <v>1</v>
      </c>
      <c r="E15" s="873" t="s">
        <v>899</v>
      </c>
      <c r="F15" s="874">
        <v>98</v>
      </c>
    </row>
    <row r="16" spans="1:6" ht="60">
      <c r="A16" s="873" t="s">
        <v>547</v>
      </c>
      <c r="B16" s="873" t="s">
        <v>910</v>
      </c>
      <c r="C16" s="874" t="b">
        <v>0</v>
      </c>
      <c r="D16" s="874" t="b">
        <v>0</v>
      </c>
      <c r="E16" s="873" t="s">
        <v>893</v>
      </c>
      <c r="F16" s="874">
        <v>385</v>
      </c>
    </row>
    <row r="17" spans="1:6" ht="15">
      <c r="A17" s="873" t="s">
        <v>730</v>
      </c>
      <c r="B17" s="873" t="s">
        <v>911</v>
      </c>
      <c r="C17" s="874" t="b">
        <v>1</v>
      </c>
      <c r="D17" s="874" t="b">
        <v>1</v>
      </c>
      <c r="E17" s="873" t="s">
        <v>899</v>
      </c>
      <c r="F17" s="874">
        <v>25</v>
      </c>
    </row>
    <row r="18" spans="1:6" ht="30">
      <c r="A18" s="873" t="s">
        <v>751</v>
      </c>
      <c r="B18" s="873" t="s">
        <v>912</v>
      </c>
      <c r="C18" s="874" t="b">
        <v>0</v>
      </c>
      <c r="D18" s="874" t="b">
        <v>0</v>
      </c>
      <c r="E18" s="873" t="s">
        <v>893</v>
      </c>
      <c r="F18" s="874">
        <v>1879</v>
      </c>
    </row>
    <row r="19" spans="1:6" ht="45">
      <c r="A19" s="873" t="s">
        <v>557</v>
      </c>
      <c r="B19" s="873" t="s">
        <v>913</v>
      </c>
      <c r="C19" s="874" t="b">
        <v>1</v>
      </c>
      <c r="D19" s="874" t="b">
        <v>0</v>
      </c>
      <c r="E19" s="873" t="s">
        <v>893</v>
      </c>
      <c r="F19" s="874">
        <v>1145</v>
      </c>
    </row>
    <row r="20" spans="1:6" ht="45">
      <c r="A20" s="873" t="s">
        <v>549</v>
      </c>
      <c r="B20" s="873" t="s">
        <v>914</v>
      </c>
      <c r="C20" s="874" t="b">
        <v>0</v>
      </c>
      <c r="D20" s="874" t="b">
        <v>0</v>
      </c>
      <c r="E20" s="873" t="s">
        <v>893</v>
      </c>
      <c r="F20" s="874">
        <v>1448</v>
      </c>
    </row>
    <row r="21" spans="1:6" ht="30">
      <c r="A21" s="873" t="s">
        <v>745</v>
      </c>
      <c r="B21" s="873" t="s">
        <v>915</v>
      </c>
      <c r="C21" s="874" t="b">
        <v>0</v>
      </c>
      <c r="D21" s="874" t="b">
        <v>0</v>
      </c>
      <c r="E21" s="873" t="s">
        <v>893</v>
      </c>
      <c r="F21" s="874">
        <v>1848</v>
      </c>
    </row>
    <row r="22" spans="1:6" ht="30">
      <c r="A22" s="873" t="s">
        <v>551</v>
      </c>
      <c r="B22" s="873" t="s">
        <v>916</v>
      </c>
      <c r="C22" s="874" t="b">
        <v>0</v>
      </c>
      <c r="D22" s="874" t="b">
        <v>0</v>
      </c>
      <c r="E22" s="873" t="s">
        <v>893</v>
      </c>
      <c r="F22" s="874">
        <v>338</v>
      </c>
    </row>
    <row r="23" spans="1:6" ht="45">
      <c r="A23" s="873" t="s">
        <v>552</v>
      </c>
      <c r="B23" s="873" t="s">
        <v>917</v>
      </c>
      <c r="C23" s="874" t="b">
        <v>0</v>
      </c>
      <c r="D23" s="874" t="b">
        <v>0</v>
      </c>
      <c r="E23" s="873" t="s">
        <v>893</v>
      </c>
      <c r="F23" s="874">
        <v>1639</v>
      </c>
    </row>
    <row r="24" spans="1:6" ht="15">
      <c r="A24" s="873" t="s">
        <v>543</v>
      </c>
      <c r="B24" s="873" t="s">
        <v>918</v>
      </c>
      <c r="C24" s="874" t="b">
        <v>1</v>
      </c>
      <c r="D24" s="874" t="b">
        <v>1</v>
      </c>
      <c r="E24" s="873" t="s">
        <v>893</v>
      </c>
      <c r="F24" s="874">
        <v>1228</v>
      </c>
    </row>
    <row r="25" spans="1:6" ht="30">
      <c r="A25" s="873" t="s">
        <v>550</v>
      </c>
      <c r="B25" s="873" t="s">
        <v>919</v>
      </c>
      <c r="C25" s="874" t="b">
        <v>1</v>
      </c>
      <c r="D25" s="874" t="b">
        <v>0</v>
      </c>
      <c r="E25" s="873" t="s">
        <v>893</v>
      </c>
      <c r="F25" s="874">
        <v>395</v>
      </c>
    </row>
    <row r="26" spans="1:6" ht="30">
      <c r="A26" s="873" t="s">
        <v>558</v>
      </c>
      <c r="B26" s="873" t="s">
        <v>920</v>
      </c>
      <c r="C26" s="874" t="b">
        <v>0</v>
      </c>
      <c r="D26" s="874" t="b">
        <v>0</v>
      </c>
      <c r="E26" s="873" t="s">
        <v>893</v>
      </c>
      <c r="F26" s="874">
        <v>1395</v>
      </c>
    </row>
    <row r="27" spans="1:6" ht="15">
      <c r="A27" s="873" t="s">
        <v>742</v>
      </c>
      <c r="B27" s="873" t="s">
        <v>921</v>
      </c>
      <c r="C27" s="874" t="b">
        <v>1</v>
      </c>
      <c r="D27" s="874" t="b">
        <v>0</v>
      </c>
      <c r="E27" s="873" t="s">
        <v>893</v>
      </c>
      <c r="F27" s="874">
        <v>1794</v>
      </c>
    </row>
    <row r="28" spans="1:6" ht="30">
      <c r="A28" s="873" t="s">
        <v>541</v>
      </c>
      <c r="B28" s="873" t="s">
        <v>922</v>
      </c>
      <c r="C28" s="874" t="b">
        <v>1</v>
      </c>
      <c r="D28" s="874" t="b">
        <v>1</v>
      </c>
      <c r="E28" s="873" t="s">
        <v>899</v>
      </c>
      <c r="F28" s="874">
        <v>1015</v>
      </c>
    </row>
    <row r="29" spans="1:6" ht="30">
      <c r="A29" s="873" t="s">
        <v>545</v>
      </c>
      <c r="B29" s="873" t="s">
        <v>923</v>
      </c>
      <c r="C29" s="874" t="b">
        <v>1</v>
      </c>
      <c r="D29" s="874" t="b">
        <v>1</v>
      </c>
      <c r="E29" s="873" t="s">
        <v>899</v>
      </c>
      <c r="F29" s="874">
        <v>1067</v>
      </c>
    </row>
    <row r="30" spans="1:6" ht="30">
      <c r="A30" s="873" t="s">
        <v>953</v>
      </c>
      <c r="B30" s="873" t="s">
        <v>954</v>
      </c>
      <c r="C30" s="874" t="b">
        <v>1</v>
      </c>
      <c r="D30" s="874" t="b">
        <v>0</v>
      </c>
      <c r="E30" s="873" t="s">
        <v>893</v>
      </c>
      <c r="F30" s="874">
        <v>1850</v>
      </c>
    </row>
    <row r="31" spans="1:6" ht="30">
      <c r="A31" s="873" t="s">
        <v>548</v>
      </c>
      <c r="B31" s="873" t="s">
        <v>924</v>
      </c>
      <c r="C31" s="874" t="b">
        <v>0</v>
      </c>
      <c r="D31" s="874" t="b">
        <v>0</v>
      </c>
      <c r="E31" s="873" t="s">
        <v>893</v>
      </c>
      <c r="F31" s="874">
        <v>367</v>
      </c>
    </row>
    <row r="32" spans="1:6" ht="15">
      <c r="A32" s="873" t="s">
        <v>744</v>
      </c>
      <c r="B32" s="873" t="s">
        <v>925</v>
      </c>
      <c r="C32" s="874" t="b">
        <v>0</v>
      </c>
      <c r="D32" s="874" t="b">
        <v>0</v>
      </c>
      <c r="E32" s="873" t="s">
        <v>893</v>
      </c>
      <c r="F32" s="874">
        <v>1838</v>
      </c>
    </row>
    <row r="33" spans="1:6" ht="30">
      <c r="A33" s="873" t="s">
        <v>544</v>
      </c>
      <c r="B33" s="873" t="s">
        <v>926</v>
      </c>
      <c r="C33" s="874" t="b">
        <v>1</v>
      </c>
      <c r="D33" s="874" t="b">
        <v>0</v>
      </c>
      <c r="E33" s="873" t="s">
        <v>893</v>
      </c>
      <c r="F33" s="874">
        <v>1454</v>
      </c>
    </row>
    <row r="34" spans="1:6" ht="30">
      <c r="A34" s="873" t="s">
        <v>750</v>
      </c>
      <c r="B34" s="873" t="s">
        <v>927</v>
      </c>
      <c r="C34" s="874" t="b">
        <v>0</v>
      </c>
      <c r="D34" s="874" t="b">
        <v>0</v>
      </c>
      <c r="E34" s="873" t="s">
        <v>893</v>
      </c>
      <c r="F34" s="874">
        <v>1877</v>
      </c>
    </row>
    <row r="35" spans="1:6" ht="15">
      <c r="A35" s="873" t="s">
        <v>737</v>
      </c>
      <c r="B35" s="873" t="s">
        <v>928</v>
      </c>
      <c r="C35" s="874" t="b">
        <v>0</v>
      </c>
      <c r="D35" s="874" t="b">
        <v>0</v>
      </c>
      <c r="E35" s="873" t="s">
        <v>893</v>
      </c>
      <c r="F35" s="874">
        <v>1095</v>
      </c>
    </row>
    <row r="36" spans="1:6" ht="45">
      <c r="A36" s="873" t="s">
        <v>554</v>
      </c>
      <c r="B36" s="873" t="s">
        <v>929</v>
      </c>
      <c r="C36" s="874" t="b">
        <v>0</v>
      </c>
      <c r="D36" s="874" t="b">
        <v>0</v>
      </c>
      <c r="E36" s="873" t="s">
        <v>893</v>
      </c>
      <c r="F36" s="874">
        <v>1051</v>
      </c>
    </row>
    <row r="37" spans="1:6" ht="15">
      <c r="A37" s="873" t="s">
        <v>553</v>
      </c>
      <c r="B37" s="873" t="s">
        <v>930</v>
      </c>
      <c r="C37" s="874" t="b">
        <v>0</v>
      </c>
      <c r="D37" s="874" t="b">
        <v>0</v>
      </c>
      <c r="E37" s="873" t="s">
        <v>893</v>
      </c>
      <c r="F37" s="874">
        <v>1010</v>
      </c>
    </row>
    <row r="38" spans="1:6" ht="75">
      <c r="A38" s="873" t="s">
        <v>546</v>
      </c>
      <c r="B38" s="873" t="s">
        <v>931</v>
      </c>
      <c r="C38" s="874" t="b">
        <v>1</v>
      </c>
      <c r="D38" s="874" t="b">
        <v>0</v>
      </c>
      <c r="E38" s="873" t="s">
        <v>893</v>
      </c>
      <c r="F38" s="874">
        <v>297</v>
      </c>
    </row>
    <row r="39" spans="1:6" ht="45">
      <c r="A39" s="873" t="s">
        <v>733</v>
      </c>
      <c r="B39" s="873" t="s">
        <v>932</v>
      </c>
      <c r="C39" s="874" t="b">
        <v>1</v>
      </c>
      <c r="D39" s="874" t="b">
        <v>1</v>
      </c>
      <c r="E39" s="873" t="s">
        <v>899</v>
      </c>
      <c r="F39" s="874">
        <v>336</v>
      </c>
    </row>
    <row r="40" spans="1:6" ht="45">
      <c r="A40" s="873" t="s">
        <v>739</v>
      </c>
      <c r="B40" s="873" t="s">
        <v>933</v>
      </c>
      <c r="C40" s="874" t="b">
        <v>0</v>
      </c>
      <c r="D40" s="874" t="b">
        <v>0</v>
      </c>
      <c r="E40" s="873" t="s">
        <v>893</v>
      </c>
      <c r="F40" s="874">
        <v>1170</v>
      </c>
    </row>
    <row r="41" spans="1:6" ht="15">
      <c r="A41" s="873" t="s">
        <v>747</v>
      </c>
      <c r="B41" s="873" t="s">
        <v>934</v>
      </c>
      <c r="C41" s="874" t="b">
        <v>0</v>
      </c>
      <c r="D41" s="874" t="b">
        <v>0</v>
      </c>
      <c r="E41" s="873" t="s">
        <v>893</v>
      </c>
      <c r="F41" s="874">
        <v>1854</v>
      </c>
    </row>
    <row r="42" spans="1:6" ht="15">
      <c r="A42" s="873" t="s">
        <v>740</v>
      </c>
      <c r="B42" s="873" t="s">
        <v>935</v>
      </c>
      <c r="C42" s="874" t="b">
        <v>1</v>
      </c>
      <c r="D42" s="874" t="b">
        <v>0</v>
      </c>
      <c r="E42" s="873" t="s">
        <v>893</v>
      </c>
      <c r="F42" s="874">
        <v>1235</v>
      </c>
    </row>
    <row r="43" spans="1:6" ht="30">
      <c r="A43" s="873" t="s">
        <v>735</v>
      </c>
      <c r="B43" s="873" t="s">
        <v>936</v>
      </c>
      <c r="C43" s="874" t="b">
        <v>0</v>
      </c>
      <c r="D43" s="874" t="b">
        <v>0</v>
      </c>
      <c r="E43" s="873" t="s">
        <v>893</v>
      </c>
      <c r="F43" s="874">
        <v>1003</v>
      </c>
    </row>
    <row r="44" spans="1:6" ht="45">
      <c r="A44" s="873" t="s">
        <v>752</v>
      </c>
      <c r="B44" s="873" t="s">
        <v>937</v>
      </c>
      <c r="C44" s="874" t="b">
        <v>0</v>
      </c>
      <c r="D44" s="874" t="b">
        <v>0</v>
      </c>
      <c r="E44" s="873" t="s">
        <v>893</v>
      </c>
      <c r="F44" s="874">
        <v>1880</v>
      </c>
    </row>
    <row r="45" spans="1:6" ht="45">
      <c r="A45" s="873" t="s">
        <v>738</v>
      </c>
      <c r="B45" s="873" t="s">
        <v>938</v>
      </c>
      <c r="C45" s="874" t="b">
        <v>1</v>
      </c>
      <c r="D45" s="874" t="b">
        <v>0</v>
      </c>
      <c r="E45" s="873" t="s">
        <v>893</v>
      </c>
      <c r="F45" s="874">
        <v>1136</v>
      </c>
    </row>
    <row r="46" spans="1:6" ht="30">
      <c r="A46" s="873" t="s">
        <v>736</v>
      </c>
      <c r="B46" s="873" t="s">
        <v>939</v>
      </c>
      <c r="C46" s="874" t="b">
        <v>1</v>
      </c>
      <c r="D46" s="874" t="b">
        <v>0</v>
      </c>
      <c r="E46" s="873" t="s">
        <v>893</v>
      </c>
      <c r="F46" s="874">
        <v>1045</v>
      </c>
    </row>
    <row r="47" spans="1:6" ht="45">
      <c r="A47" s="873" t="s">
        <v>749</v>
      </c>
      <c r="B47" s="873" t="s">
        <v>940</v>
      </c>
      <c r="C47" s="874" t="b">
        <v>1</v>
      </c>
      <c r="D47" s="874" t="b">
        <v>0</v>
      </c>
      <c r="E47" s="873" t="s">
        <v>893</v>
      </c>
      <c r="F47" s="874">
        <v>1866</v>
      </c>
    </row>
    <row r="48" spans="1:6" ht="45">
      <c r="A48" s="873" t="s">
        <v>734</v>
      </c>
      <c r="B48" s="873" t="s">
        <v>941</v>
      </c>
      <c r="C48" s="874" t="b">
        <v>0</v>
      </c>
      <c r="D48" s="874" t="b">
        <v>0</v>
      </c>
      <c r="E48" s="873" t="s">
        <v>893</v>
      </c>
      <c r="F48" s="874">
        <v>368</v>
      </c>
    </row>
    <row r="49" spans="1:6" ht="30">
      <c r="A49" s="873" t="s">
        <v>555</v>
      </c>
      <c r="B49" s="873" t="s">
        <v>942</v>
      </c>
      <c r="C49" s="874" t="b">
        <v>0</v>
      </c>
      <c r="D49" s="874" t="b">
        <v>0</v>
      </c>
      <c r="E49" s="873" t="s">
        <v>893</v>
      </c>
      <c r="F49" s="874">
        <v>1564</v>
      </c>
    </row>
    <row r="50" spans="1:6" ht="30">
      <c r="A50" s="873" t="s">
        <v>539</v>
      </c>
      <c r="B50" s="873" t="s">
        <v>943</v>
      </c>
      <c r="C50" s="874" t="b">
        <v>0</v>
      </c>
      <c r="D50" s="874" t="b">
        <v>0</v>
      </c>
      <c r="E50" s="873" t="s">
        <v>893</v>
      </c>
      <c r="F50" s="874">
        <v>2076</v>
      </c>
    </row>
    <row r="51" spans="1:6" ht="15">
      <c r="A51" s="873" t="s">
        <v>741</v>
      </c>
      <c r="B51" s="873" t="s">
        <v>944</v>
      </c>
      <c r="C51" s="874" t="b">
        <v>1</v>
      </c>
      <c r="D51" s="874" t="b">
        <v>0</v>
      </c>
      <c r="E51" s="873" t="s">
        <v>893</v>
      </c>
      <c r="F51" s="874">
        <v>1793</v>
      </c>
    </row>
  </sheetData>
  <sheetProtection algorithmName="SHA-512" hashValue="7/b4WCug6Z8U6fSCZFsNK4z9Dr/vI67JrOVejDJfglLgoC8iiadENHz+RjnCuCNMFII7IvyU1dOyun43WK0uBQ==" saltValue="yjzBOCJFSOSo/2WuS7h/pQ==" spinCount="100000" sheet="1" objects="1" scenarios="1"/>
  <autoFilter ref="A1:F52">
    <sortState ref="A2:P53">
      <sortCondition ref="C1:C53"/>
    </sortState>
  </autoFilter>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SA85"/>
  <sheetViews>
    <sheetView showGridLines="0" topLeftCell="F12" zoomScale="85" zoomScaleNormal="85" zoomScalePageLayoutView="85" workbookViewId="0">
      <selection activeCell="G17" sqref="G17"/>
    </sheetView>
  </sheetViews>
  <sheetFormatPr defaultColWidth="0" defaultRowHeight="12.75"/>
  <cols>
    <col min="1" max="2" width="9.140625" hidden="1" customWidth="1"/>
    <col min="3" max="4" width="9.28515625" hidden="1" customWidth="1"/>
    <col min="5" max="5" width="14" hidden="1" customWidth="1"/>
    <col min="6" max="6" width="9.28515625" customWidth="1"/>
    <col min="7" max="7" width="39.42578125" customWidth="1"/>
    <col min="8" max="8" width="4.7109375" customWidth="1"/>
    <col min="9" max="9" width="14.140625" customWidth="1"/>
    <col min="10" max="10" width="19" customWidth="1"/>
    <col min="11" max="11" width="15.7109375" customWidth="1"/>
    <col min="12" max="12" width="25.85546875" customWidth="1"/>
    <col min="13" max="13" width="5.28515625" customWidth="1"/>
    <col min="14" max="14" width="9.140625" customWidth="1"/>
    <col min="16044" max="16384" width="9.140625" hidden="1"/>
  </cols>
  <sheetData>
    <row r="1" spans="1:142" ht="237.75" hidden="1" customHeight="1">
      <c r="A1" s="2"/>
      <c r="B1" s="2"/>
      <c r="C1" s="2"/>
      <c r="D1" s="2"/>
      <c r="E1" s="2"/>
      <c r="F1" s="92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G1" s="930"/>
      <c r="H1" s="930"/>
      <c r="I1" s="930"/>
      <c r="J1" s="930"/>
      <c r="K1" s="930"/>
      <c r="L1" s="930"/>
      <c r="M1" s="930"/>
      <c r="N1" s="2"/>
      <c r="O1" s="2"/>
      <c r="P1" s="2"/>
      <c r="Q1" s="2"/>
      <c r="R1" s="2"/>
      <c r="S1" s="2"/>
      <c r="T1" s="2"/>
      <c r="U1" s="2"/>
      <c r="V1" s="2"/>
      <c r="W1" s="2"/>
      <c r="X1" s="16"/>
      <c r="Y1" s="2"/>
      <c r="Z1" s="2"/>
      <c r="AA1" s="2"/>
      <c r="AB1" s="2"/>
      <c r="AC1" s="2"/>
      <c r="AD1" s="2"/>
      <c r="AE1" s="2"/>
      <c r="AF1" s="2"/>
      <c r="AG1" s="2"/>
      <c r="AH1" s="2"/>
      <c r="AI1" s="2"/>
      <c r="AJ1" s="2"/>
      <c r="AK1" s="2"/>
      <c r="AL1" s="2"/>
      <c r="AM1" s="2"/>
    </row>
    <row r="2" spans="1:142" ht="19.899999999999999" hidden="1" customHeight="1">
      <c r="A2" s="818" t="s">
        <v>97</v>
      </c>
      <c r="B2" s="818" t="s">
        <v>98</v>
      </c>
      <c r="C2" s="818" t="s">
        <v>433</v>
      </c>
      <c r="D2" s="818" t="s">
        <v>435</v>
      </c>
      <c r="E2" s="818" t="s">
        <v>436</v>
      </c>
      <c r="F2" s="818" t="s">
        <v>434</v>
      </c>
      <c r="G2" s="818" t="s">
        <v>437</v>
      </c>
      <c r="H2" s="818" t="s">
        <v>438</v>
      </c>
      <c r="I2" s="818" t="s">
        <v>439</v>
      </c>
      <c r="J2" s="818" t="s">
        <v>440</v>
      </c>
      <c r="K2" s="818" t="s">
        <v>441</v>
      </c>
      <c r="L2" s="818" t="s">
        <v>442</v>
      </c>
      <c r="M2" s="818" t="s">
        <v>443</v>
      </c>
      <c r="N2" s="818" t="s">
        <v>444</v>
      </c>
      <c r="O2" s="818" t="s">
        <v>855</v>
      </c>
      <c r="P2" s="818" t="s">
        <v>454</v>
      </c>
      <c r="Q2" s="818" t="s">
        <v>453</v>
      </c>
      <c r="R2" s="818" t="s">
        <v>447</v>
      </c>
      <c r="S2" s="818" t="s">
        <v>448</v>
      </c>
      <c r="T2" s="818" t="s">
        <v>446</v>
      </c>
      <c r="U2" s="818" t="s">
        <v>449</v>
      </c>
      <c r="V2" s="818" t="s">
        <v>452</v>
      </c>
      <c r="W2" s="818" t="s">
        <v>450</v>
      </c>
      <c r="X2" s="818" t="s">
        <v>856</v>
      </c>
      <c r="Y2" s="818" t="s">
        <v>451</v>
      </c>
      <c r="Z2" s="818" t="s">
        <v>455</v>
      </c>
      <c r="AA2" s="818" t="s">
        <v>456</v>
      </c>
      <c r="AB2" s="818" t="s">
        <v>457</v>
      </c>
      <c r="AC2" s="818" t="s">
        <v>458</v>
      </c>
      <c r="AD2" s="818" t="s">
        <v>459</v>
      </c>
      <c r="AE2" s="818" t="s">
        <v>460</v>
      </c>
      <c r="AF2" s="818" t="s">
        <v>857</v>
      </c>
      <c r="AG2" s="818" t="s">
        <v>461</v>
      </c>
      <c r="AH2" s="818" t="s">
        <v>462</v>
      </c>
      <c r="AI2" s="818" t="s">
        <v>463</v>
      </c>
      <c r="AJ2" s="818" t="s">
        <v>464</v>
      </c>
      <c r="AK2" s="818" t="s">
        <v>465</v>
      </c>
      <c r="AL2" s="818" t="s">
        <v>466</v>
      </c>
      <c r="AM2" s="818" t="s">
        <v>467</v>
      </c>
      <c r="AN2" s="818" t="s">
        <v>468</v>
      </c>
      <c r="AO2" s="818" t="s">
        <v>469</v>
      </c>
      <c r="AP2" s="818" t="s">
        <v>470</v>
      </c>
    </row>
    <row r="3" spans="1:142" ht="19.899999999999999" hidden="1" customHeight="1">
      <c r="A3" s="815" t="e">
        <f>' A.Property'!A10</f>
        <v>#N/A</v>
      </c>
      <c r="B3" s="815">
        <f>' A.Property'!B10</f>
        <v>2017</v>
      </c>
      <c r="C3" s="816">
        <f>'E.Op.Stmt.&amp;Reserves'!$F$11</f>
        <v>0</v>
      </c>
      <c r="D3" s="816">
        <f>'E.Op.Stmt.&amp;Reserves'!$F$12</f>
        <v>0</v>
      </c>
      <c r="E3" s="816">
        <f>'E.Op.Stmt.&amp;Reserves'!$F$13</f>
        <v>0</v>
      </c>
      <c r="F3" s="816">
        <f>'E.Op.Stmt.&amp;Reserves'!$F$14</f>
        <v>0</v>
      </c>
      <c r="G3" s="816">
        <f>'E.Op.Stmt.&amp;Reserves'!$F$15</f>
        <v>0</v>
      </c>
      <c r="H3" s="816">
        <f>'E.Op.Stmt.&amp;Reserves'!$F$16</f>
        <v>0</v>
      </c>
      <c r="I3" s="816">
        <f>'E.Op.Stmt.&amp;Reserves'!$F$19</f>
        <v>0</v>
      </c>
      <c r="J3" s="816">
        <f>'E.Op.Stmt.&amp;Reserves'!$F$20</f>
        <v>0</v>
      </c>
      <c r="K3" s="816">
        <f>'E.Op.Stmt.&amp;Reserves'!$F$21</f>
        <v>0</v>
      </c>
      <c r="L3" s="816">
        <f>'E.Op.Stmt.&amp;Reserves'!F22</f>
        <v>0</v>
      </c>
      <c r="M3" s="816">
        <f>'E.Op.Stmt.&amp;Reserves'!$F$23</f>
        <v>0</v>
      </c>
      <c r="N3" s="816">
        <f>'E.Op.Stmt.&amp;Reserves'!$F$25</f>
        <v>0</v>
      </c>
      <c r="O3" s="816">
        <f>'E.Op.Stmt.&amp;Reserves'!F27</f>
        <v>0</v>
      </c>
      <c r="P3" s="816">
        <f>'E.Op.Stmt.&amp;Reserves'!$F$30</f>
        <v>0</v>
      </c>
      <c r="Q3" s="816">
        <f>'E.Op.Stmt.&amp;Reserves'!$F$31</f>
        <v>0</v>
      </c>
      <c r="R3" s="816">
        <f>'E.Op.Stmt.&amp;Reserves'!$F$32</f>
        <v>0</v>
      </c>
      <c r="S3" s="816">
        <f>'E.Op.Stmt.&amp;Reserves'!$F$33</f>
        <v>0</v>
      </c>
      <c r="T3" s="816">
        <f>'E.Op.Stmt.&amp;Reserves'!$F$35</f>
        <v>0</v>
      </c>
      <c r="U3" s="816">
        <f>'E.Op.Stmt.&amp;Reserves'!$F$41</f>
        <v>0</v>
      </c>
      <c r="V3" s="816">
        <f>'E.Op.Stmt.&amp;Reserves'!$F$42</f>
        <v>0</v>
      </c>
      <c r="W3" s="816">
        <f>'E.Op.Stmt.&amp;Reserves'!$F$43</f>
        <v>0</v>
      </c>
      <c r="X3" s="816">
        <f>'E.Op.Stmt.&amp;Reserves'!F44</f>
        <v>0</v>
      </c>
      <c r="Y3" s="816">
        <f>'E.Op.Stmt.&amp;Reserves'!$F$45</f>
        <v>0</v>
      </c>
      <c r="Z3" s="817" t="e">
        <f>'E.Op.Stmt.&amp;Reserves'!$F$48</f>
        <v>#DIV/0!</v>
      </c>
      <c r="AA3" s="816">
        <f>'E.Op.Stmt.&amp;Reserves'!$F$51</f>
        <v>0</v>
      </c>
      <c r="AB3" s="41">
        <f>'E.Op.Stmt.&amp;Reserves'!$F$53</f>
        <v>0</v>
      </c>
      <c r="AC3" s="816">
        <f>'E.Op.Stmt.&amp;Reserves'!$F$56</f>
        <v>0</v>
      </c>
      <c r="AD3" s="816">
        <f>'E.Op.Stmt.&amp;Reserves'!$F$57</f>
        <v>0</v>
      </c>
      <c r="AE3" s="816">
        <f>'E.Op.Stmt.&amp;Reserves'!$F$58</f>
        <v>0</v>
      </c>
      <c r="AF3" s="816">
        <f>'E.Op.Stmt.&amp;Reserves'!F59</f>
        <v>0</v>
      </c>
      <c r="AG3" s="816">
        <f>'E.Op.Stmt.&amp;Reserves'!$F$60</f>
        <v>0</v>
      </c>
      <c r="AH3" s="41">
        <f>'E.Op.Stmt.&amp;Reserves'!$F$64</f>
        <v>0</v>
      </c>
      <c r="AI3" s="816">
        <f>'E.Op.Stmt.&amp;Reserves'!$F$67</f>
        <v>0</v>
      </c>
      <c r="AJ3" s="816">
        <f>'E.Op.Stmt.&amp;Reserves'!$F$68</f>
        <v>0</v>
      </c>
      <c r="AK3" s="816">
        <f>'E.Op.Stmt.&amp;Reserves'!$F$69</f>
        <v>0</v>
      </c>
      <c r="AL3" s="816">
        <f>'E.Op.Stmt.&amp;Reserves'!$F$70</f>
        <v>0</v>
      </c>
      <c r="AM3" s="816">
        <f>'E.Op.Stmt.&amp;Reserves'!$F$71</f>
        <v>0</v>
      </c>
      <c r="AN3" s="816">
        <f>'E.Op.Stmt.&amp;Reserves'!$F$72</f>
        <v>0</v>
      </c>
      <c r="AO3" s="816">
        <f>'E.Op.Stmt.&amp;Reserves'!$F$73</f>
        <v>0</v>
      </c>
      <c r="AP3" s="41">
        <f>'E.Op.Stmt.&amp;Reserves'!$F$75</f>
        <v>0</v>
      </c>
    </row>
    <row r="4" spans="1:142" ht="19.899999999999999" hidden="1" customHeight="1">
      <c r="A4" s="2"/>
      <c r="B4" s="2"/>
      <c r="C4" s="2"/>
      <c r="D4" s="2"/>
      <c r="E4" s="2"/>
      <c r="F4" s="822"/>
      <c r="G4" s="823"/>
      <c r="H4" s="823"/>
      <c r="I4" s="823"/>
      <c r="J4" s="823"/>
      <c r="K4" s="823"/>
      <c r="L4" s="823"/>
      <c r="M4" s="823"/>
      <c r="N4" s="2"/>
      <c r="O4" s="2"/>
      <c r="P4" s="2"/>
      <c r="Q4" s="2"/>
      <c r="R4" s="2"/>
      <c r="S4" s="2"/>
      <c r="T4" s="2"/>
      <c r="U4" s="2"/>
      <c r="V4" s="2"/>
      <c r="W4" s="2"/>
      <c r="X4" s="16"/>
      <c r="Y4" s="2"/>
      <c r="Z4" s="2"/>
      <c r="AA4" s="2"/>
      <c r="AB4" s="2"/>
      <c r="AC4" s="2"/>
      <c r="AD4" s="2"/>
      <c r="AE4" s="2"/>
      <c r="AF4" s="2"/>
      <c r="AG4" s="2"/>
      <c r="AH4" s="2"/>
      <c r="AI4" s="2"/>
      <c r="AJ4" s="2"/>
      <c r="AK4" s="2"/>
      <c r="AL4" s="2"/>
      <c r="AM4" s="2"/>
    </row>
    <row r="5" spans="1:142" ht="51" hidden="1" customHeight="1">
      <c r="A5" s="239" t="s">
        <v>97</v>
      </c>
      <c r="B5" s="240" t="s">
        <v>98</v>
      </c>
      <c r="C5" s="242" t="s">
        <v>370</v>
      </c>
      <c r="D5" s="230" t="s">
        <v>309</v>
      </c>
      <c r="E5" s="225" t="s">
        <v>310</v>
      </c>
      <c r="F5" s="225" t="s">
        <v>311</v>
      </c>
      <c r="G5" s="225" t="s">
        <v>312</v>
      </c>
      <c r="H5" s="225" t="s">
        <v>313</v>
      </c>
      <c r="I5" s="225" t="s">
        <v>314</v>
      </c>
      <c r="J5" s="225" t="s">
        <v>315</v>
      </c>
      <c r="K5" s="225" t="s">
        <v>316</v>
      </c>
      <c r="L5" s="225" t="s">
        <v>317</v>
      </c>
      <c r="M5" s="225" t="s">
        <v>318</v>
      </c>
      <c r="N5" s="225" t="s">
        <v>327</v>
      </c>
      <c r="O5" s="225" t="s">
        <v>319</v>
      </c>
      <c r="P5" s="225" t="s">
        <v>320</v>
      </c>
      <c r="Q5" s="225" t="s">
        <v>321</v>
      </c>
      <c r="R5" s="225" t="s">
        <v>322</v>
      </c>
      <c r="S5" s="225" t="s">
        <v>323</v>
      </c>
      <c r="T5" s="225" t="s">
        <v>324</v>
      </c>
      <c r="U5" s="225" t="s">
        <v>325</v>
      </c>
      <c r="V5" s="225" t="s">
        <v>326</v>
      </c>
      <c r="W5" s="225" t="s">
        <v>366</v>
      </c>
      <c r="X5" s="226" t="s">
        <v>328</v>
      </c>
      <c r="Y5" s="226" t="s">
        <v>329</v>
      </c>
      <c r="Z5" s="226" t="s">
        <v>330</v>
      </c>
      <c r="AA5" s="226" t="s">
        <v>331</v>
      </c>
      <c r="AB5" s="226" t="s">
        <v>332</v>
      </c>
      <c r="AC5" s="226" t="s">
        <v>333</v>
      </c>
      <c r="AD5" s="226" t="s">
        <v>334</v>
      </c>
      <c r="AE5" s="226" t="s">
        <v>335</v>
      </c>
      <c r="AF5" s="226" t="s">
        <v>336</v>
      </c>
      <c r="AG5" s="226" t="s">
        <v>337</v>
      </c>
      <c r="AH5" s="226" t="s">
        <v>338</v>
      </c>
      <c r="AI5" s="226" t="s">
        <v>339</v>
      </c>
      <c r="AJ5" s="226" t="s">
        <v>340</v>
      </c>
      <c r="AK5" s="226" t="s">
        <v>341</v>
      </c>
      <c r="AL5" s="226" t="s">
        <v>342</v>
      </c>
      <c r="AM5" s="226" t="s">
        <v>343</v>
      </c>
      <c r="AN5" s="226" t="s">
        <v>344</v>
      </c>
      <c r="AO5" s="226" t="s">
        <v>345</v>
      </c>
      <c r="AP5" s="226" t="s">
        <v>346</v>
      </c>
      <c r="AQ5" s="226" t="s">
        <v>367</v>
      </c>
      <c r="AR5" s="227" t="s">
        <v>347</v>
      </c>
      <c r="AS5" s="227" t="s">
        <v>348</v>
      </c>
      <c r="AT5" s="227" t="s">
        <v>349</v>
      </c>
      <c r="AU5" s="227" t="s">
        <v>350</v>
      </c>
      <c r="AV5" s="227" t="s">
        <v>351</v>
      </c>
      <c r="AW5" s="227" t="s">
        <v>352</v>
      </c>
      <c r="AX5" s="227" t="s">
        <v>353</v>
      </c>
      <c r="AY5" s="227" t="s">
        <v>354</v>
      </c>
      <c r="AZ5" s="227" t="s">
        <v>355</v>
      </c>
      <c r="BA5" s="227" t="s">
        <v>356</v>
      </c>
      <c r="BB5" s="227" t="s">
        <v>357</v>
      </c>
      <c r="BC5" s="227" t="s">
        <v>358</v>
      </c>
      <c r="BD5" s="227" t="s">
        <v>359</v>
      </c>
      <c r="BE5" s="227" t="s">
        <v>360</v>
      </c>
      <c r="BF5" s="227" t="s">
        <v>361</v>
      </c>
      <c r="BG5" s="227" t="s">
        <v>362</v>
      </c>
      <c r="BH5" s="227" t="s">
        <v>363</v>
      </c>
      <c r="BI5" s="227" t="s">
        <v>364</v>
      </c>
      <c r="BJ5" s="227" t="s">
        <v>365</v>
      </c>
      <c r="BK5" s="228" t="s">
        <v>368</v>
      </c>
    </row>
    <row r="6" spans="1:142" hidden="1">
      <c r="A6" s="241" t="e">
        <f>A10</f>
        <v>#N/A</v>
      </c>
      <c r="B6" s="241">
        <f>B10</f>
        <v>2017</v>
      </c>
      <c r="C6" s="243">
        <f>C.Eviction!$E$7</f>
        <v>0</v>
      </c>
      <c r="D6" s="243">
        <f>C.Eviction!$E$10</f>
        <v>0</v>
      </c>
      <c r="E6" s="222">
        <f>C.Eviction!$E$11</f>
        <v>0</v>
      </c>
      <c r="F6" s="222">
        <f>C.Eviction!$E$12</f>
        <v>0</v>
      </c>
      <c r="G6" s="222">
        <f>C.Eviction!$E$13</f>
        <v>0</v>
      </c>
      <c r="H6" s="222">
        <f>C.Eviction!$E$14</f>
        <v>0</v>
      </c>
      <c r="I6" s="222">
        <f>C.Eviction!$E$15</f>
        <v>0</v>
      </c>
      <c r="J6" s="222">
        <f>C.Eviction!$E$16</f>
        <v>0</v>
      </c>
      <c r="K6" s="222">
        <f>C.Eviction!$E$17</f>
        <v>0</v>
      </c>
      <c r="L6" s="222">
        <f>C.Eviction!$E$18</f>
        <v>0</v>
      </c>
      <c r="M6" s="222">
        <f>C.Eviction!$E$19</f>
        <v>0</v>
      </c>
      <c r="N6" s="222">
        <f>C.Eviction!$E$20</f>
        <v>0</v>
      </c>
      <c r="O6" s="222">
        <f>C.Eviction!$E$21</f>
        <v>0</v>
      </c>
      <c r="P6" s="222">
        <f>C.Eviction!$E$22</f>
        <v>0</v>
      </c>
      <c r="Q6" s="222">
        <f>C.Eviction!$E$23</f>
        <v>0</v>
      </c>
      <c r="R6" s="222">
        <f>C.Eviction!$E$24</f>
        <v>0</v>
      </c>
      <c r="S6" s="222">
        <f>C.Eviction!$E$25</f>
        <v>0</v>
      </c>
      <c r="T6" s="222">
        <f>C.Eviction!$E$26</f>
        <v>0</v>
      </c>
      <c r="U6" s="222">
        <f>C.Eviction!$E$27</f>
        <v>0</v>
      </c>
      <c r="V6" s="222">
        <f>C.Eviction!$E$28</f>
        <v>0</v>
      </c>
      <c r="W6" s="222">
        <f>C.Eviction!$E$29</f>
        <v>0</v>
      </c>
      <c r="X6" s="222">
        <f>C.Eviction!$E$32</f>
        <v>0</v>
      </c>
      <c r="Y6" s="222">
        <f>C.Eviction!$E$33</f>
        <v>0</v>
      </c>
      <c r="Z6" s="222">
        <f>C.Eviction!$E$34</f>
        <v>0</v>
      </c>
      <c r="AA6" s="222">
        <f>C.Eviction!$E$35</f>
        <v>0</v>
      </c>
      <c r="AB6" s="222">
        <f>C.Eviction!$E$36</f>
        <v>0</v>
      </c>
      <c r="AC6" s="222">
        <f>C.Eviction!$E$37</f>
        <v>0</v>
      </c>
      <c r="AD6" s="222">
        <f>C.Eviction!$E$38</f>
        <v>0</v>
      </c>
      <c r="AE6" s="222">
        <f>C.Eviction!$E$39</f>
        <v>0</v>
      </c>
      <c r="AF6" s="222">
        <f>C.Eviction!$E$40</f>
        <v>0</v>
      </c>
      <c r="AG6" s="222">
        <f>C.Eviction!$E$41</f>
        <v>0</v>
      </c>
      <c r="AH6" s="222">
        <f>C.Eviction!$E$42</f>
        <v>0</v>
      </c>
      <c r="AI6" s="222">
        <f>C.Eviction!$E$43</f>
        <v>0</v>
      </c>
      <c r="AJ6" s="222">
        <f>C.Eviction!$E$44</f>
        <v>0</v>
      </c>
      <c r="AK6" s="222">
        <f>C.Eviction!$E$45</f>
        <v>0</v>
      </c>
      <c r="AL6" s="222">
        <f>C.Eviction!$E$46</f>
        <v>0</v>
      </c>
      <c r="AM6" s="222">
        <f>C.Eviction!$E$47</f>
        <v>0</v>
      </c>
      <c r="AN6" s="222">
        <f>C.Eviction!$E$48</f>
        <v>0</v>
      </c>
      <c r="AO6" s="222">
        <f>C.Eviction!$E$49</f>
        <v>0</v>
      </c>
      <c r="AP6" s="222">
        <f>C.Eviction!$E$50</f>
        <v>0</v>
      </c>
      <c r="AQ6" s="222">
        <f>C.Eviction!$E$51</f>
        <v>0</v>
      </c>
      <c r="AR6" s="222">
        <f>C.Eviction!$E$54</f>
        <v>0</v>
      </c>
      <c r="AS6" s="222">
        <f>C.Eviction!$E$55</f>
        <v>0</v>
      </c>
      <c r="AT6" s="222">
        <f>C.Eviction!$E$56</f>
        <v>0</v>
      </c>
      <c r="AU6" s="222">
        <f>C.Eviction!$E$57</f>
        <v>0</v>
      </c>
      <c r="AV6" s="222">
        <f>C.Eviction!$E$58</f>
        <v>0</v>
      </c>
      <c r="AW6" s="222">
        <f>C.Eviction!$E$59</f>
        <v>0</v>
      </c>
      <c r="AX6" s="222">
        <f>C.Eviction!$E$60</f>
        <v>0</v>
      </c>
      <c r="AY6" s="222">
        <f>C.Eviction!$E$61</f>
        <v>0</v>
      </c>
      <c r="AZ6" s="222">
        <f>C.Eviction!$E$62</f>
        <v>0</v>
      </c>
      <c r="BA6" s="222">
        <f>C.Eviction!$E$63</f>
        <v>0</v>
      </c>
      <c r="BB6" s="222">
        <f>C.Eviction!$E$64</f>
        <v>0</v>
      </c>
      <c r="BC6" s="222">
        <f>C.Eviction!$E$65</f>
        <v>0</v>
      </c>
      <c r="BD6" s="222">
        <f>C.Eviction!$E$66</f>
        <v>0</v>
      </c>
      <c r="BE6" s="222">
        <f>C.Eviction!$E$67</f>
        <v>0</v>
      </c>
      <c r="BF6" s="222">
        <f>C.Eviction!$E$68</f>
        <v>0</v>
      </c>
      <c r="BG6" s="222">
        <f>C.Eviction!$E$69</f>
        <v>0</v>
      </c>
      <c r="BH6" s="222">
        <f>C.Eviction!$E$70</f>
        <v>0</v>
      </c>
      <c r="BI6" s="222">
        <f>C.Eviction!$E$71</f>
        <v>0</v>
      </c>
      <c r="BJ6" s="222">
        <f>C.Eviction!$E$72</f>
        <v>0</v>
      </c>
      <c r="BK6" s="222">
        <f>C.Eviction!$E$73</f>
        <v>0</v>
      </c>
    </row>
    <row r="7" spans="1:142" hidden="1">
      <c r="BM7" s="292" t="s">
        <v>404</v>
      </c>
    </row>
    <row r="8" spans="1:142" ht="18" hidden="1">
      <c r="A8" s="78"/>
      <c r="B8" s="78"/>
      <c r="C8" s="79">
        <f>$F$15</f>
        <v>1</v>
      </c>
      <c r="D8" s="79">
        <f>$F$16</f>
        <v>2</v>
      </c>
      <c r="E8" s="79">
        <f>$F$17</f>
        <v>3</v>
      </c>
      <c r="F8" s="79">
        <f>F18</f>
        <v>4</v>
      </c>
      <c r="G8" s="198">
        <f>$F$45</f>
        <v>27</v>
      </c>
      <c r="H8" s="79">
        <f>$F$44</f>
        <v>26</v>
      </c>
      <c r="I8" s="79">
        <f>$F$46</f>
        <v>28</v>
      </c>
      <c r="J8" s="79">
        <f>$F$47</f>
        <v>29</v>
      </c>
      <c r="K8" s="79">
        <f>$F$48</f>
        <v>30</v>
      </c>
      <c r="L8" s="79">
        <f>$F$49</f>
        <v>31</v>
      </c>
      <c r="M8" s="198">
        <f>$F$50</f>
        <v>32</v>
      </c>
      <c r="N8" s="79">
        <f>$F$51</f>
        <v>33</v>
      </c>
      <c r="O8" s="79">
        <f>$F$52</f>
        <v>34</v>
      </c>
      <c r="P8" s="79">
        <f>$F$23</f>
        <v>8</v>
      </c>
      <c r="Q8" s="79">
        <f>$F$24</f>
        <v>9</v>
      </c>
      <c r="R8" s="79">
        <f>$F$25</f>
        <v>10</v>
      </c>
      <c r="S8" s="79">
        <f>$F$26</f>
        <v>11</v>
      </c>
      <c r="T8" s="79">
        <f>$F$30</f>
        <v>15</v>
      </c>
      <c r="U8" s="79">
        <f>$F$31</f>
        <v>16</v>
      </c>
      <c r="V8" s="79">
        <f>$F$32</f>
        <v>17</v>
      </c>
      <c r="W8" s="79">
        <f>$F$33</f>
        <v>18</v>
      </c>
      <c r="X8" s="79">
        <f>$F$34</f>
        <v>19</v>
      </c>
      <c r="Y8" s="79">
        <f>$F$35</f>
        <v>20</v>
      </c>
      <c r="Z8" s="79">
        <f>$F$36</f>
        <v>21</v>
      </c>
      <c r="AA8" s="79">
        <f>$F$37</f>
        <v>22</v>
      </c>
      <c r="AB8" s="79">
        <f>$F$38</f>
        <v>23</v>
      </c>
      <c r="AC8" s="79">
        <f>$F$39</f>
        <v>24</v>
      </c>
      <c r="AD8" s="198">
        <f>$F$53</f>
        <v>35</v>
      </c>
      <c r="AE8" s="198">
        <f>$F$54</f>
        <v>36</v>
      </c>
      <c r="AF8" s="198">
        <f>$F$55</f>
        <v>37</v>
      </c>
      <c r="AG8" s="198">
        <f>$F$56</f>
        <v>38</v>
      </c>
      <c r="AH8" s="198">
        <f>$F$58</f>
        <v>40</v>
      </c>
      <c r="AI8" s="197"/>
      <c r="AJ8" s="197"/>
      <c r="AK8" s="197"/>
      <c r="AL8" s="77"/>
      <c r="AN8" s="197"/>
      <c r="AO8" s="197"/>
      <c r="AP8" s="197"/>
      <c r="AQ8" s="197"/>
      <c r="AR8" s="197"/>
      <c r="AS8" s="77"/>
      <c r="AT8" s="77"/>
      <c r="AU8" s="77"/>
      <c r="AV8" s="77"/>
      <c r="AW8" s="77"/>
      <c r="AX8" s="77"/>
      <c r="BM8" s="198">
        <f>$F$20</f>
        <v>5</v>
      </c>
      <c r="BN8" s="198">
        <f>$F$21</f>
        <v>6</v>
      </c>
      <c r="BO8" s="198">
        <f>$F$22</f>
        <v>7</v>
      </c>
      <c r="BP8" t="s">
        <v>779</v>
      </c>
    </row>
    <row r="9" spans="1:142" ht="409.5" hidden="1">
      <c r="A9" s="48" t="s">
        <v>97</v>
      </c>
      <c r="B9" s="49" t="s">
        <v>98</v>
      </c>
      <c r="C9" s="50" t="s">
        <v>99</v>
      </c>
      <c r="D9" s="50" t="s">
        <v>100</v>
      </c>
      <c r="E9" s="50" t="s">
        <v>101</v>
      </c>
      <c r="F9" s="50" t="s">
        <v>156</v>
      </c>
      <c r="G9" s="51" t="s">
        <v>103</v>
      </c>
      <c r="H9" s="191" t="s">
        <v>251</v>
      </c>
      <c r="I9" s="52" t="s">
        <v>104</v>
      </c>
      <c r="J9" s="51" t="s">
        <v>105</v>
      </c>
      <c r="K9" s="51" t="s">
        <v>106</v>
      </c>
      <c r="L9" s="51" t="s">
        <v>13</v>
      </c>
      <c r="M9" s="191" t="s">
        <v>252</v>
      </c>
      <c r="N9" s="60" t="s">
        <v>102</v>
      </c>
      <c r="O9" s="245" t="s">
        <v>375</v>
      </c>
      <c r="P9" s="51" t="s">
        <v>107</v>
      </c>
      <c r="Q9" s="51" t="s">
        <v>108</v>
      </c>
      <c r="R9" s="51" t="s">
        <v>109</v>
      </c>
      <c r="S9" s="51" t="s">
        <v>110</v>
      </c>
      <c r="T9" s="51" t="s">
        <v>111</v>
      </c>
      <c r="U9" s="51" t="s">
        <v>112</v>
      </c>
      <c r="V9" s="51" t="s">
        <v>113</v>
      </c>
      <c r="W9" s="51" t="s">
        <v>114</v>
      </c>
      <c r="X9" s="51" t="s">
        <v>115</v>
      </c>
      <c r="Y9" s="51" t="s">
        <v>116</v>
      </c>
      <c r="Z9" s="51" t="s">
        <v>117</v>
      </c>
      <c r="AA9" s="51" t="s">
        <v>118</v>
      </c>
      <c r="AB9" s="51" t="s">
        <v>119</v>
      </c>
      <c r="AC9" s="51" t="s">
        <v>120</v>
      </c>
      <c r="AD9" s="191" t="s">
        <v>256</v>
      </c>
      <c r="AE9" s="191" t="s">
        <v>246</v>
      </c>
      <c r="AF9" s="192" t="s">
        <v>247</v>
      </c>
      <c r="AG9" s="192" t="s">
        <v>248</v>
      </c>
      <c r="AH9" s="192" t="s">
        <v>249</v>
      </c>
      <c r="AI9" s="194" t="s">
        <v>253</v>
      </c>
      <c r="AJ9" s="194" t="s">
        <v>254</v>
      </c>
      <c r="AK9" s="194" t="s">
        <v>255</v>
      </c>
      <c r="AL9" s="193" t="s">
        <v>377</v>
      </c>
      <c r="AM9" s="193" t="s">
        <v>250</v>
      </c>
      <c r="AN9" s="195" t="s">
        <v>257</v>
      </c>
      <c r="AO9" s="195" t="s">
        <v>273</v>
      </c>
      <c r="AP9" s="195" t="s">
        <v>258</v>
      </c>
      <c r="AQ9" s="196" t="s">
        <v>150</v>
      </c>
      <c r="AR9" s="196" t="s">
        <v>259</v>
      </c>
      <c r="AS9" s="196" t="s">
        <v>149</v>
      </c>
      <c r="AT9" s="196" t="s">
        <v>260</v>
      </c>
      <c r="AU9" s="196" t="s">
        <v>147</v>
      </c>
      <c r="AV9" s="196" t="s">
        <v>146</v>
      </c>
      <c r="AW9" s="196" t="s">
        <v>261</v>
      </c>
      <c r="AX9" s="196" t="s">
        <v>154</v>
      </c>
      <c r="AY9" s="196" t="s">
        <v>155</v>
      </c>
      <c r="AZ9" s="196" t="s">
        <v>152</v>
      </c>
      <c r="BA9" s="196" t="s">
        <v>153</v>
      </c>
      <c r="BB9" s="196" t="s">
        <v>262</v>
      </c>
      <c r="BC9" s="196" t="s">
        <v>263</v>
      </c>
      <c r="BD9" s="196" t="s">
        <v>264</v>
      </c>
      <c r="BE9" s="196" t="s">
        <v>265</v>
      </c>
      <c r="BF9" s="196" t="s">
        <v>266</v>
      </c>
      <c r="BG9" s="196" t="s">
        <v>267</v>
      </c>
      <c r="BH9" s="196" t="s">
        <v>268</v>
      </c>
      <c r="BI9" s="196" t="s">
        <v>269</v>
      </c>
      <c r="BJ9" s="196" t="s">
        <v>270</v>
      </c>
      <c r="BK9" s="196" t="s">
        <v>271</v>
      </c>
      <c r="BL9" s="196" t="s">
        <v>272</v>
      </c>
      <c r="BM9" s="291" t="s">
        <v>401</v>
      </c>
      <c r="BN9" s="291" t="s">
        <v>402</v>
      </c>
      <c r="BO9" s="291" t="s">
        <v>403</v>
      </c>
      <c r="BP9" s="808" t="s">
        <v>780</v>
      </c>
      <c r="BQ9" s="808" t="s">
        <v>781</v>
      </c>
      <c r="BR9" s="808" t="s">
        <v>782</v>
      </c>
      <c r="BS9" s="808" t="s">
        <v>783</v>
      </c>
      <c r="BT9" s="808" t="s">
        <v>784</v>
      </c>
      <c r="BU9" s="808" t="s">
        <v>785</v>
      </c>
      <c r="BV9" s="808" t="s">
        <v>786</v>
      </c>
      <c r="BW9" s="808" t="s">
        <v>787</v>
      </c>
      <c r="BX9" s="808" t="s">
        <v>788</v>
      </c>
      <c r="BY9" s="808" t="s">
        <v>789</v>
      </c>
      <c r="BZ9" s="808" t="s">
        <v>790</v>
      </c>
      <c r="CA9" s="808" t="s">
        <v>791</v>
      </c>
      <c r="CB9" s="808" t="s">
        <v>792</v>
      </c>
      <c r="CC9" s="808" t="s">
        <v>793</v>
      </c>
      <c r="CD9" s="808" t="s">
        <v>794</v>
      </c>
      <c r="CE9" s="808" t="s">
        <v>795</v>
      </c>
      <c r="CF9" s="808" t="s">
        <v>796</v>
      </c>
      <c r="CG9" s="808" t="s">
        <v>797</v>
      </c>
      <c r="CH9" s="808" t="s">
        <v>798</v>
      </c>
      <c r="CI9" s="808" t="s">
        <v>799</v>
      </c>
      <c r="CJ9" s="812" t="s">
        <v>854</v>
      </c>
      <c r="CK9" s="196" t="s">
        <v>800</v>
      </c>
      <c r="CL9" s="196" t="s">
        <v>801</v>
      </c>
      <c r="CM9" s="196" t="s">
        <v>802</v>
      </c>
      <c r="CN9" s="196" t="s">
        <v>803</v>
      </c>
      <c r="CO9" s="196" t="s">
        <v>804</v>
      </c>
      <c r="CP9" s="196" t="s">
        <v>805</v>
      </c>
      <c r="CQ9" s="196" t="s">
        <v>806</v>
      </c>
      <c r="CR9" s="196" t="s">
        <v>807</v>
      </c>
      <c r="CS9" s="196" t="s">
        <v>808</v>
      </c>
      <c r="CT9" s="196" t="s">
        <v>809</v>
      </c>
      <c r="CU9" s="196" t="s">
        <v>810</v>
      </c>
      <c r="CV9" s="196" t="s">
        <v>811</v>
      </c>
      <c r="CW9" s="196" t="s">
        <v>812</v>
      </c>
      <c r="CX9" s="196" t="s">
        <v>813</v>
      </c>
      <c r="CY9" s="196" t="s">
        <v>814</v>
      </c>
      <c r="CZ9" s="196" t="s">
        <v>815</v>
      </c>
      <c r="DA9" s="196" t="s">
        <v>816</v>
      </c>
      <c r="DB9" s="196" t="s">
        <v>817</v>
      </c>
      <c r="DC9" s="196" t="s">
        <v>818</v>
      </c>
      <c r="DD9" s="196" t="s">
        <v>819</v>
      </c>
      <c r="DE9" s="196" t="s">
        <v>820</v>
      </c>
      <c r="DF9" s="196" t="s">
        <v>821</v>
      </c>
      <c r="DG9" s="196" t="s">
        <v>822</v>
      </c>
      <c r="DH9" s="196" t="s">
        <v>823</v>
      </c>
      <c r="DI9" s="196" t="s">
        <v>824</v>
      </c>
      <c r="DJ9" s="196" t="s">
        <v>825</v>
      </c>
      <c r="DK9" s="196" t="s">
        <v>826</v>
      </c>
      <c r="DL9" s="196" t="s">
        <v>827</v>
      </c>
      <c r="DM9" s="196" t="s">
        <v>828</v>
      </c>
      <c r="DN9" s="196" t="s">
        <v>829</v>
      </c>
      <c r="DO9" s="196" t="s">
        <v>830</v>
      </c>
      <c r="DP9" s="196" t="s">
        <v>831</v>
      </c>
      <c r="DQ9" s="196" t="s">
        <v>832</v>
      </c>
      <c r="DR9" s="196" t="s">
        <v>833</v>
      </c>
      <c r="DS9" s="196" t="s">
        <v>834</v>
      </c>
      <c r="DT9" s="196" t="s">
        <v>835</v>
      </c>
      <c r="DU9" s="196" t="s">
        <v>836</v>
      </c>
      <c r="DV9" s="196" t="s">
        <v>837</v>
      </c>
      <c r="DW9" s="196" t="s">
        <v>838</v>
      </c>
      <c r="DX9" s="196" t="s">
        <v>839</v>
      </c>
      <c r="DY9" s="196" t="s">
        <v>840</v>
      </c>
      <c r="DZ9" s="196" t="s">
        <v>841</v>
      </c>
      <c r="EA9" s="196" t="s">
        <v>842</v>
      </c>
      <c r="EB9" s="196" t="s">
        <v>843</v>
      </c>
      <c r="EC9" s="196" t="s">
        <v>844</v>
      </c>
      <c r="ED9" s="196" t="s">
        <v>845</v>
      </c>
      <c r="EE9" s="196" t="s">
        <v>846</v>
      </c>
      <c r="EF9" s="196" t="s">
        <v>847</v>
      </c>
      <c r="EG9" s="196" t="s">
        <v>848</v>
      </c>
      <c r="EH9" s="196" t="s">
        <v>849</v>
      </c>
      <c r="EI9" s="196" t="s">
        <v>850</v>
      </c>
      <c r="EJ9" s="196" t="s">
        <v>851</v>
      </c>
      <c r="EK9" s="196" t="s">
        <v>852</v>
      </c>
      <c r="EL9" s="196" t="s">
        <v>853</v>
      </c>
    </row>
    <row r="10" spans="1:142" hidden="1">
      <c r="A10" s="53" t="e">
        <f>INDEX(Insurance_Reserves!$F:$F,MATCH(' A.Property'!$G$17,Insurance_Reserves!$A:$A,0))</f>
        <v>#N/A</v>
      </c>
      <c r="B10" s="142">
        <f>IF(G16&lt;&gt;"", YEAR(G16), "")</f>
        <v>2017</v>
      </c>
      <c r="C10" s="54">
        <f>$G$15</f>
        <v>42736</v>
      </c>
      <c r="D10" s="54">
        <f>$G$16</f>
        <v>43100</v>
      </c>
      <c r="E10" s="55">
        <f>$G$17</f>
        <v>0</v>
      </c>
      <c r="F10" s="55" t="str">
        <f>G18</f>
        <v/>
      </c>
      <c r="G10" s="57">
        <f>$I$44</f>
        <v>0</v>
      </c>
      <c r="H10" s="57">
        <f>$I$45</f>
        <v>0</v>
      </c>
      <c r="I10" s="58">
        <f>$I$46</f>
        <v>0</v>
      </c>
      <c r="J10" s="57">
        <f>$I$47</f>
        <v>0</v>
      </c>
      <c r="K10" s="57">
        <f>$I$48</f>
        <v>0</v>
      </c>
      <c r="L10" s="57">
        <f>$I$49</f>
        <v>0</v>
      </c>
      <c r="M10" s="57">
        <f>$I$50</f>
        <v>0</v>
      </c>
      <c r="N10" s="56">
        <f>$I$51</f>
        <v>0</v>
      </c>
      <c r="O10" s="56">
        <f>$I$52</f>
        <v>0</v>
      </c>
      <c r="P10" s="57">
        <f>$G$23</f>
        <v>0</v>
      </c>
      <c r="Q10" s="57">
        <f>$G$24</f>
        <v>0</v>
      </c>
      <c r="R10" s="57">
        <f>$G$25</f>
        <v>0</v>
      </c>
      <c r="S10" s="57">
        <f>$G$26</f>
        <v>0</v>
      </c>
      <c r="T10" s="57">
        <f>$G$30</f>
        <v>0</v>
      </c>
      <c r="U10" s="57">
        <f>$G$31</f>
        <v>0</v>
      </c>
      <c r="V10" s="57">
        <f>$G$32</f>
        <v>0</v>
      </c>
      <c r="W10" s="59">
        <f>$G$33</f>
        <v>0</v>
      </c>
      <c r="X10" s="57">
        <f>$G$34</f>
        <v>0</v>
      </c>
      <c r="Y10" s="57">
        <f>$G$35</f>
        <v>0</v>
      </c>
      <c r="Z10" s="57">
        <f>$G$36</f>
        <v>0</v>
      </c>
      <c r="AA10" s="57">
        <f>$G$37</f>
        <v>0</v>
      </c>
      <c r="AB10" s="57">
        <f>$G$38</f>
        <v>0</v>
      </c>
      <c r="AC10" s="57">
        <f>$G$39</f>
        <v>0</v>
      </c>
      <c r="AD10" s="202">
        <f>$G$53</f>
        <v>0</v>
      </c>
      <c r="AE10" s="57">
        <f>$G$54</f>
        <v>0</v>
      </c>
      <c r="AF10" s="199">
        <f>$G$55</f>
        <v>0</v>
      </c>
      <c r="AG10" s="200">
        <f>$G$56</f>
        <v>0</v>
      </c>
      <c r="AH10" s="297">
        <f>$G$57</f>
        <v>0</v>
      </c>
      <c r="AI10" s="201">
        <f>$G$27</f>
        <v>0</v>
      </c>
      <c r="AJ10" s="201">
        <f>$G$28</f>
        <v>0</v>
      </c>
      <c r="AK10" s="201">
        <f>$G$29</f>
        <v>0</v>
      </c>
      <c r="AL10" s="65">
        <f>G.Narrative!E3</f>
        <v>0</v>
      </c>
      <c r="AM10" s="65">
        <f>G.Narrative!F3</f>
        <v>0</v>
      </c>
      <c r="AN10" s="84" t="e">
        <f>'Completeness Tracker'!E21:F21</f>
        <v>#VALUE!</v>
      </c>
      <c r="AO10" s="84" t="e">
        <f>'Completeness Tracker'!E38:F38</f>
        <v>#VALUE!</v>
      </c>
      <c r="AP10" s="84" t="e">
        <f>'Completeness Tracker'!E53:F53</f>
        <v>#VALUE!</v>
      </c>
      <c r="AQ10" s="203">
        <f>$G$60</f>
        <v>0</v>
      </c>
      <c r="AR10" s="203">
        <f>$G$61</f>
        <v>0</v>
      </c>
      <c r="AS10" s="203">
        <f>$G$62</f>
        <v>0</v>
      </c>
      <c r="AT10" s="203">
        <f>$G$63</f>
        <v>0</v>
      </c>
      <c r="AU10" s="203">
        <f>$G$64</f>
        <v>0</v>
      </c>
      <c r="AV10" s="203">
        <f>$G$65</f>
        <v>0</v>
      </c>
      <c r="AW10" s="203">
        <f>$G$66</f>
        <v>0</v>
      </c>
      <c r="AX10" s="203">
        <f>$G$67</f>
        <v>0</v>
      </c>
      <c r="AY10" s="203">
        <f>$G$68</f>
        <v>0</v>
      </c>
      <c r="AZ10" s="203">
        <f>$G$69</f>
        <v>0</v>
      </c>
      <c r="BA10" s="203">
        <f>$G$70</f>
        <v>0</v>
      </c>
      <c r="BB10" s="204">
        <f>$J$47</f>
        <v>0</v>
      </c>
      <c r="BC10" s="204">
        <f>$J$48</f>
        <v>0</v>
      </c>
      <c r="BD10" s="204">
        <f>$J$49</f>
        <v>0</v>
      </c>
      <c r="BE10" s="204">
        <f>$J$50</f>
        <v>0</v>
      </c>
      <c r="BF10" s="204">
        <f>$K$44</f>
        <v>0</v>
      </c>
      <c r="BG10" s="204">
        <f>$K$45</f>
        <v>0</v>
      </c>
      <c r="BH10" s="204">
        <f>$K$46</f>
        <v>0</v>
      </c>
      <c r="BI10" s="204">
        <f>$K$47</f>
        <v>0</v>
      </c>
      <c r="BJ10" s="204">
        <f>$K$48</f>
        <v>0</v>
      </c>
      <c r="BK10" s="204">
        <f>$K$49</f>
        <v>0</v>
      </c>
      <c r="BL10" s="204">
        <f>$K$50</f>
        <v>0</v>
      </c>
      <c r="BM10" s="807">
        <f>$G$20</f>
        <v>0</v>
      </c>
      <c r="BN10" s="41">
        <f>$G$21</f>
        <v>0</v>
      </c>
      <c r="BO10" s="41">
        <f>$G$22</f>
        <v>0</v>
      </c>
      <c r="BP10" s="807">
        <f>I75</f>
        <v>0</v>
      </c>
      <c r="BQ10" s="807">
        <f>I76</f>
        <v>0</v>
      </c>
      <c r="BR10" s="807">
        <f>I77</f>
        <v>0</v>
      </c>
      <c r="BS10" s="807">
        <f>I78</f>
        <v>0</v>
      </c>
      <c r="BT10" s="807">
        <f>I79</f>
        <v>0</v>
      </c>
      <c r="BU10" s="807">
        <f>I80</f>
        <v>0</v>
      </c>
      <c r="BV10" s="807">
        <f>I81</f>
        <v>0</v>
      </c>
      <c r="BW10" s="807">
        <f>I82</f>
        <v>0</v>
      </c>
      <c r="BX10" s="807">
        <f>I83</f>
        <v>0</v>
      </c>
      <c r="BY10" s="169">
        <f>I84</f>
        <v>0</v>
      </c>
      <c r="BZ10" s="41">
        <f>K75</f>
        <v>0</v>
      </c>
      <c r="CA10" s="41">
        <f>K76</f>
        <v>0</v>
      </c>
      <c r="CB10" s="41">
        <f>K77</f>
        <v>0</v>
      </c>
      <c r="CC10" s="41">
        <f>K78</f>
        <v>0</v>
      </c>
      <c r="CD10" s="41">
        <f>K79</f>
        <v>0</v>
      </c>
      <c r="CE10" s="41">
        <f>K80</f>
        <v>0</v>
      </c>
      <c r="CF10" s="41">
        <f>K81</f>
        <v>0</v>
      </c>
      <c r="CG10" s="41">
        <f>K82</f>
        <v>0</v>
      </c>
      <c r="CH10" s="41">
        <f>K83</f>
        <v>0</v>
      </c>
      <c r="CI10" s="41">
        <f>K84</f>
        <v>0</v>
      </c>
      <c r="CJ10" s="41">
        <f>$G$41</f>
        <v>0</v>
      </c>
      <c r="CK10" s="203">
        <f>B.TransitionalProg!H7</f>
        <v>0</v>
      </c>
      <c r="CL10" s="203">
        <f>B.TransitionalProg!I7</f>
        <v>0</v>
      </c>
      <c r="CM10" s="203">
        <f>B.TransitionalProg!J7</f>
        <v>0</v>
      </c>
      <c r="CN10" s="203">
        <f>B.TransitionalProg!K7</f>
        <v>0</v>
      </c>
      <c r="CO10" s="203">
        <f>B.TransitionalProg!$H$8</f>
        <v>0</v>
      </c>
      <c r="CP10" s="203">
        <f>B.TransitionalProg!H11</f>
        <v>0</v>
      </c>
      <c r="CQ10" s="203">
        <f>B.TransitionalProg!I11</f>
        <v>0</v>
      </c>
      <c r="CR10" s="203">
        <f>B.TransitionalProg!J11</f>
        <v>0</v>
      </c>
      <c r="CS10" s="203">
        <f>B.TransitionalProg!K11</f>
        <v>0</v>
      </c>
      <c r="CT10" s="203">
        <f>B.TransitionalProg!H12</f>
        <v>0</v>
      </c>
      <c r="CU10" s="203">
        <f>B.TransitionalProg!I12</f>
        <v>0</v>
      </c>
      <c r="CV10" s="203">
        <f>B.TransitionalProg!J12</f>
        <v>0</v>
      </c>
      <c r="CW10" s="203">
        <f>B.TransitionalProg!K12</f>
        <v>0</v>
      </c>
      <c r="CX10" s="203">
        <f>B.TransitionalProg!$H$13</f>
        <v>0</v>
      </c>
      <c r="CY10" s="203">
        <f>B.TransitionalProg!H14</f>
        <v>0</v>
      </c>
      <c r="CZ10" s="203">
        <f>B.TransitionalProg!I14</f>
        <v>0</v>
      </c>
      <c r="DA10" s="203">
        <f>B.TransitionalProg!J14</f>
        <v>0</v>
      </c>
      <c r="DB10" s="203">
        <f>B.TransitionalProg!K14</f>
        <v>0</v>
      </c>
      <c r="DC10" s="203">
        <f>B.TransitionalProg!H15</f>
        <v>0</v>
      </c>
      <c r="DD10" s="203">
        <f>B.TransitionalProg!I15</f>
        <v>0</v>
      </c>
      <c r="DE10" s="203">
        <f>B.TransitionalProg!J15</f>
        <v>0</v>
      </c>
      <c r="DF10" s="203">
        <f>B.TransitionalProg!K15</f>
        <v>0</v>
      </c>
      <c r="DG10" s="809">
        <f>B.TransitionalProg!$H$16</f>
        <v>0</v>
      </c>
      <c r="DH10" s="810" t="str">
        <f>B.TransitionalProg!$H$17</f>
        <v/>
      </c>
      <c r="DI10" s="811">
        <f>B.TransitionalProg!H19</f>
        <v>0</v>
      </c>
      <c r="DJ10" s="811">
        <f>B.TransitionalProg!H20</f>
        <v>0</v>
      </c>
      <c r="DK10" s="811">
        <f>B.TransitionalProg!H22</f>
        <v>0</v>
      </c>
      <c r="DL10" s="811">
        <f>B.TransitionalProg!H23</f>
        <v>0</v>
      </c>
      <c r="DM10" s="203">
        <f>B.TransitionalProg!H24</f>
        <v>0</v>
      </c>
      <c r="DN10" s="203">
        <f>B.TransitionalProg!H25</f>
        <v>0</v>
      </c>
      <c r="DO10" s="203">
        <f>B.TransitionalProg!H26</f>
        <v>0</v>
      </c>
      <c r="DP10" s="203">
        <f>B.TransitionalProg!H27</f>
        <v>0</v>
      </c>
      <c r="DQ10" s="203">
        <f>B.TransitionalProg!H28</f>
        <v>0</v>
      </c>
      <c r="DR10" s="203">
        <f>B.TransitionalProg!H30</f>
        <v>0</v>
      </c>
      <c r="DS10" s="203">
        <f>B.TransitionalProg!H31</f>
        <v>0</v>
      </c>
      <c r="DT10" s="203">
        <f>B.TransitionalProg!H32</f>
        <v>0</v>
      </c>
      <c r="DU10" s="203">
        <f>B.TransitionalProg!H33</f>
        <v>0</v>
      </c>
      <c r="DV10" s="203">
        <f>B.TransitionalProg!H34</f>
        <v>0</v>
      </c>
      <c r="DW10" s="203">
        <f>B.TransitionalProg!H35</f>
        <v>0</v>
      </c>
      <c r="DX10" s="203">
        <f>B.TransitionalProg!H36</f>
        <v>0</v>
      </c>
      <c r="DY10" s="203">
        <f>B.TransitionalProg!H38</f>
        <v>0</v>
      </c>
      <c r="DZ10" s="203">
        <f>B.TransitionalProg!H39</f>
        <v>0</v>
      </c>
      <c r="EA10" s="203">
        <f>B.TransitionalProg!H40</f>
        <v>0</v>
      </c>
      <c r="EB10" s="203">
        <f>B.TransitionalProg!H42</f>
        <v>0</v>
      </c>
      <c r="EC10" s="203">
        <f>B.TransitionalProg!H43</f>
        <v>0</v>
      </c>
      <c r="ED10" s="203">
        <f>B.TransitionalProg!H44</f>
        <v>0</v>
      </c>
      <c r="EE10" s="203">
        <f>B.TransitionalProg!H45</f>
        <v>0</v>
      </c>
      <c r="EF10" s="203">
        <f>B.TransitionalProg!H46</f>
        <v>0</v>
      </c>
      <c r="EG10" s="203">
        <f>B.TransitionalProg!H48</f>
        <v>0</v>
      </c>
      <c r="EH10" s="203">
        <f>B.TransitionalProg!H49</f>
        <v>0</v>
      </c>
      <c r="EI10" s="203">
        <f>B.TransitionalProg!H50</f>
        <v>0</v>
      </c>
      <c r="EJ10" s="203">
        <f>B.TransitionalProg!H51</f>
        <v>0</v>
      </c>
      <c r="EK10" s="203">
        <f>B.TransitionalProg!H52</f>
        <v>0</v>
      </c>
      <c r="EL10" s="203">
        <f>B.TransitionalProg!H53</f>
        <v>0</v>
      </c>
    </row>
    <row r="11" spans="1:142" ht="21" hidden="1" thickBot="1">
      <c r="A11" s="76"/>
      <c r="B11" s="76"/>
      <c r="C11" s="68"/>
      <c r="D11" s="68"/>
      <c r="E11" s="68"/>
      <c r="F11" s="931"/>
      <c r="G11" s="932"/>
      <c r="H11" s="932"/>
      <c r="I11" s="932"/>
      <c r="J11" s="932"/>
      <c r="K11" s="932"/>
      <c r="L11" s="933"/>
      <c r="N11" s="69"/>
      <c r="O11" s="69"/>
      <c r="P11" s="69"/>
      <c r="Q11" s="70"/>
      <c r="R11" s="70"/>
      <c r="S11" s="70"/>
      <c r="T11" s="71"/>
      <c r="U11" s="72"/>
      <c r="V11" s="69"/>
      <c r="W11" s="73"/>
      <c r="X11" s="69"/>
      <c r="Y11" s="69"/>
      <c r="Z11" s="69"/>
      <c r="AA11" s="69"/>
      <c r="AB11" s="69"/>
      <c r="AC11" s="69"/>
      <c r="AD11" s="69"/>
      <c r="AE11" s="69"/>
      <c r="AF11" s="69"/>
      <c r="AG11" s="69"/>
      <c r="AH11" s="74"/>
      <c r="AI11" s="69"/>
      <c r="AJ11" s="69"/>
      <c r="AK11" s="69"/>
      <c r="AL11" s="69"/>
      <c r="AM11" s="69"/>
    </row>
    <row r="12" spans="1:142" ht="23.25" customHeight="1">
      <c r="A12" s="2"/>
      <c r="B12" s="2"/>
      <c r="C12" s="68"/>
      <c r="D12" s="68"/>
      <c r="E12" s="68"/>
      <c r="F12" s="280" t="str">
        <f>'Completeness Tracker'!$O$24&amp;" "&amp;'Completeness Tracker'!$O$33&amp;" - "&amp;'Completeness Tracker'!$O$25</f>
        <v xml:space="preserve">Annual Monitoring Report EZ - Property Info - Reporting Year 2017 - </v>
      </c>
      <c r="G12" s="281"/>
      <c r="H12" s="281"/>
      <c r="I12" s="281"/>
      <c r="J12" s="281"/>
      <c r="K12" s="281"/>
      <c r="L12" s="281"/>
      <c r="M12" s="282"/>
      <c r="N12" s="69"/>
      <c r="O12" s="152" t="s">
        <v>90</v>
      </c>
      <c r="P12" s="153"/>
      <c r="Q12" s="153"/>
      <c r="R12" s="154" t="s">
        <v>167</v>
      </c>
      <c r="S12" s="913" t="str">
        <f>IF(G18&lt;&gt; "", G18, "")</f>
        <v/>
      </c>
      <c r="T12" s="914"/>
      <c r="U12" s="914"/>
      <c r="V12" s="914"/>
      <c r="W12" s="153"/>
      <c r="X12" s="155"/>
      <c r="Y12" s="156"/>
      <c r="Z12" s="69"/>
      <c r="AA12" s="69"/>
      <c r="AB12" s="69"/>
      <c r="AC12" s="69"/>
      <c r="AD12" s="69"/>
      <c r="AE12" s="69"/>
      <c r="AF12" s="69"/>
      <c r="AG12" s="69"/>
      <c r="AH12" s="74"/>
      <c r="AI12" s="69"/>
      <c r="AJ12" s="69"/>
      <c r="AK12" s="69"/>
      <c r="AL12" s="69"/>
      <c r="AM12" s="69"/>
    </row>
    <row r="13" spans="1:142" ht="23.25" customHeight="1">
      <c r="A13" s="2"/>
      <c r="B13" s="2"/>
      <c r="C13" s="68"/>
      <c r="D13" s="68"/>
      <c r="E13" s="68"/>
      <c r="F13" s="271" t="str">
        <f>'Completeness Tracker'!$O$43</f>
        <v>Mayor's Office of Housing &amp; Community Development</v>
      </c>
      <c r="G13" s="283"/>
      <c r="H13" s="283"/>
      <c r="I13" s="283"/>
      <c r="J13" s="283"/>
      <c r="K13" s="283"/>
      <c r="L13" s="283"/>
      <c r="M13" s="284"/>
      <c r="N13" s="37"/>
      <c r="O13" s="157"/>
      <c r="P13" s="11"/>
      <c r="Q13" s="4"/>
      <c r="R13" s="75" t="s">
        <v>168</v>
      </c>
      <c r="S13" s="87" t="str">
        <f>IF(I51&lt;&gt;0, I51, "")</f>
        <v/>
      </c>
      <c r="T13" s="4"/>
      <c r="U13" s="13"/>
      <c r="V13" s="13"/>
      <c r="W13" s="11"/>
      <c r="X13" s="32"/>
      <c r="Y13" s="158"/>
      <c r="Z13" s="2"/>
      <c r="AA13" s="2"/>
      <c r="AB13" s="2"/>
      <c r="AC13" s="2"/>
      <c r="AD13" s="2"/>
      <c r="AE13" s="2"/>
      <c r="AF13" s="2"/>
      <c r="AG13" s="2"/>
      <c r="AH13" s="2"/>
      <c r="AI13" s="2"/>
      <c r="AJ13" s="2"/>
      <c r="AK13" s="2"/>
      <c r="AL13" s="2"/>
      <c r="AM13" s="2"/>
    </row>
    <row r="14" spans="1:142" ht="23.1" customHeight="1">
      <c r="A14" s="2"/>
      <c r="B14" s="2"/>
      <c r="C14" s="2"/>
      <c r="D14" s="2"/>
      <c r="E14" s="2"/>
      <c r="F14" s="274" t="s">
        <v>121</v>
      </c>
      <c r="G14" s="275" t="s">
        <v>11</v>
      </c>
      <c r="H14" s="276"/>
      <c r="I14" s="277"/>
      <c r="J14" s="278"/>
      <c r="K14" s="278"/>
      <c r="L14" s="278"/>
      <c r="M14" s="279"/>
      <c r="N14" s="37"/>
      <c r="O14" s="417">
        <v>1.1000000000000001</v>
      </c>
      <c r="P14" s="169" t="s">
        <v>170</v>
      </c>
      <c r="Q14" s="135" t="str">
        <f>IF($B$18&lt;4,"incomplete","OK")</f>
        <v>incomplete</v>
      </c>
      <c r="R14" s="11"/>
      <c r="S14" s="11"/>
      <c r="T14" s="11"/>
      <c r="U14" s="11"/>
      <c r="V14" s="11"/>
      <c r="W14" s="11"/>
      <c r="X14" s="32"/>
      <c r="Y14" s="158"/>
      <c r="Z14" s="2"/>
      <c r="AA14" s="2"/>
      <c r="AB14" s="2"/>
      <c r="AC14" s="2"/>
      <c r="AD14" s="2"/>
      <c r="AE14" s="2"/>
      <c r="AF14" s="2"/>
      <c r="AG14" s="2"/>
      <c r="AH14" s="2"/>
      <c r="AI14" s="2"/>
      <c r="AJ14" s="2"/>
      <c r="AK14" s="2"/>
      <c r="AL14" s="2"/>
      <c r="AM14" s="2"/>
    </row>
    <row r="15" spans="1:142" ht="23.1" customHeight="1">
      <c r="A15" s="97">
        <f>IF(G15="",0,1)</f>
        <v>1</v>
      </c>
      <c r="B15" s="2"/>
      <c r="C15" s="2"/>
      <c r="D15" s="2"/>
      <c r="E15" s="2"/>
      <c r="F15" s="104">
        <v>1</v>
      </c>
      <c r="G15" s="728">
        <v>42736</v>
      </c>
      <c r="H15" s="31"/>
      <c r="I15" s="103" t="s">
        <v>38</v>
      </c>
      <c r="J15" s="102"/>
      <c r="K15" s="102"/>
      <c r="L15" s="102"/>
      <c r="M15" s="124"/>
      <c r="N15" s="37"/>
      <c r="O15" s="418">
        <v>1.2</v>
      </c>
      <c r="P15" s="169" t="s">
        <v>386</v>
      </c>
      <c r="Q15" s="135" t="str">
        <f>IF($B$39&lt;9,"incomplete","OK")</f>
        <v>incomplete</v>
      </c>
      <c r="R15" s="11"/>
      <c r="S15" s="11"/>
      <c r="T15" s="89" t="s">
        <v>62</v>
      </c>
      <c r="U15" s="11"/>
      <c r="V15" s="11"/>
      <c r="W15" s="11"/>
      <c r="X15" s="32"/>
      <c r="Y15" s="158"/>
      <c r="Z15" s="2"/>
      <c r="AA15" s="2"/>
      <c r="AB15" s="2"/>
      <c r="AC15" s="2"/>
      <c r="AD15" s="2"/>
      <c r="AE15" s="2"/>
      <c r="AF15" s="2"/>
      <c r="AG15" s="2"/>
      <c r="AH15" s="2"/>
      <c r="AI15" s="2"/>
      <c r="AJ15" s="2"/>
      <c r="AK15" s="2"/>
      <c r="AL15" s="2"/>
      <c r="AM15" s="2"/>
    </row>
    <row r="16" spans="1:142" ht="23.1" customHeight="1">
      <c r="A16" s="97">
        <f>IF(G16="",0,1)</f>
        <v>1</v>
      </c>
      <c r="B16" s="2"/>
      <c r="C16" s="2"/>
      <c r="D16" s="2"/>
      <c r="E16" s="2"/>
      <c r="F16" s="24">
        <f>F15+1</f>
        <v>2</v>
      </c>
      <c r="G16" s="728">
        <v>43100</v>
      </c>
      <c r="H16" s="31"/>
      <c r="I16" s="103" t="s">
        <v>89</v>
      </c>
      <c r="J16" s="102"/>
      <c r="K16" s="102"/>
      <c r="L16" s="102"/>
      <c r="M16" s="124"/>
      <c r="N16" s="38"/>
      <c r="O16" s="419">
        <v>1.3</v>
      </c>
      <c r="P16" s="169" t="s">
        <v>677</v>
      </c>
      <c r="Q16" s="135" t="str">
        <f>IF($B$58&lt;&gt;15,"incomplete","OK")</f>
        <v>incomplete</v>
      </c>
      <c r="R16" s="4"/>
      <c r="S16" s="11"/>
      <c r="T16" s="90" t="s">
        <v>65</v>
      </c>
      <c r="U16" s="11"/>
      <c r="V16" s="11"/>
      <c r="W16" s="11"/>
      <c r="X16" s="32"/>
      <c r="Y16" s="158"/>
      <c r="Z16" s="2"/>
      <c r="AA16" s="2"/>
      <c r="AB16" s="2"/>
      <c r="AC16" s="2"/>
      <c r="AD16" s="2"/>
      <c r="AE16" s="2"/>
      <c r="AF16" s="2"/>
      <c r="AG16" s="2"/>
      <c r="AH16" s="2"/>
      <c r="AI16" s="2"/>
      <c r="AJ16" s="2"/>
      <c r="AK16" s="2"/>
      <c r="AL16" s="2"/>
      <c r="AM16" s="2"/>
    </row>
    <row r="17" spans="1:39" ht="36.75" customHeight="1">
      <c r="A17" s="97">
        <f>IF(G17="",0,1)</f>
        <v>0</v>
      </c>
      <c r="B17" s="2"/>
      <c r="C17" s="2"/>
      <c r="D17" s="2"/>
      <c r="E17" s="2"/>
      <c r="F17" s="24">
        <f>F16+1</f>
        <v>3</v>
      </c>
      <c r="G17" s="40"/>
      <c r="H17" s="31"/>
      <c r="I17" s="103" t="s">
        <v>559</v>
      </c>
      <c r="J17" s="102"/>
      <c r="K17" s="102"/>
      <c r="L17" s="102"/>
      <c r="M17" s="124"/>
      <c r="N17" s="37"/>
      <c r="O17" s="420">
        <v>1.5</v>
      </c>
      <c r="P17" s="169" t="s">
        <v>952</v>
      </c>
      <c r="Q17" s="135" t="str">
        <f>IF(C70&lt;9,"incomplete","OK")</f>
        <v>incomplete</v>
      </c>
      <c r="R17" s="11"/>
      <c r="S17" s="11"/>
      <c r="T17" s="91" t="s">
        <v>87</v>
      </c>
      <c r="U17" s="11"/>
      <c r="V17" s="11"/>
      <c r="W17" s="11"/>
      <c r="X17" s="32"/>
      <c r="Y17" s="158"/>
      <c r="Z17" s="2"/>
      <c r="AA17" s="2"/>
      <c r="AB17" s="2"/>
      <c r="AC17" s="2"/>
      <c r="AD17" s="2"/>
      <c r="AE17" s="2"/>
      <c r="AF17" s="2"/>
      <c r="AG17" s="2"/>
      <c r="AH17" s="2"/>
      <c r="AI17" s="2"/>
      <c r="AJ17" s="2"/>
      <c r="AK17" s="2"/>
      <c r="AL17" s="2"/>
      <c r="AM17" s="2"/>
    </row>
    <row r="18" spans="1:39" ht="21" customHeight="1">
      <c r="A18" s="114">
        <f>IF(G18="",0,1)</f>
        <v>0</v>
      </c>
      <c r="B18" s="96">
        <f>SUM(A15:A18)</f>
        <v>2</v>
      </c>
      <c r="C18" s="96" t="s">
        <v>157</v>
      </c>
      <c r="D18" s="2"/>
      <c r="E18" s="2"/>
      <c r="F18" s="24">
        <f>F17+1</f>
        <v>4</v>
      </c>
      <c r="G18" s="787" t="str">
        <f>IF($G$17="","",INDEX(Insurance_Reserves!$B:$B,MATCH($G$17,Insurance_Reserves!$A:$A,0)))</f>
        <v/>
      </c>
      <c r="H18" s="33"/>
      <c r="I18" s="915" t="s">
        <v>858</v>
      </c>
      <c r="J18" s="916"/>
      <c r="K18" s="916"/>
      <c r="L18" s="916"/>
      <c r="M18" s="124"/>
      <c r="N18" s="37"/>
      <c r="O18" s="714"/>
      <c r="R18" s="11"/>
      <c r="S18" s="11"/>
      <c r="T18" s="92" t="s">
        <v>88</v>
      </c>
      <c r="U18" s="11"/>
      <c r="V18" s="11"/>
      <c r="W18" s="11"/>
      <c r="X18" s="11"/>
      <c r="Y18" s="158"/>
      <c r="Z18" s="2"/>
      <c r="AA18" s="2"/>
      <c r="AB18" s="2"/>
      <c r="AC18" s="2"/>
      <c r="AD18" s="2"/>
      <c r="AE18" s="2"/>
      <c r="AF18" s="2"/>
      <c r="AG18" s="2"/>
      <c r="AH18" s="2"/>
      <c r="AI18" s="2"/>
      <c r="AJ18" s="2"/>
      <c r="AK18" s="2"/>
      <c r="AL18" s="2"/>
      <c r="AM18" s="2"/>
    </row>
    <row r="19" spans="1:39" ht="23.1" customHeight="1">
      <c r="A19" s="2"/>
      <c r="B19" s="111"/>
      <c r="C19" s="111"/>
      <c r="D19" s="111"/>
      <c r="E19" s="111"/>
      <c r="F19" s="125"/>
      <c r="G19" s="127" t="s">
        <v>9</v>
      </c>
      <c r="H19" s="120"/>
      <c r="I19" s="121"/>
      <c r="J19" s="122"/>
      <c r="K19" s="122"/>
      <c r="L19" s="122"/>
      <c r="M19" s="123"/>
      <c r="N19" s="38"/>
      <c r="O19" s="157"/>
      <c r="P19" s="11"/>
      <c r="Q19" s="11"/>
      <c r="R19" s="11"/>
      <c r="S19" s="11"/>
      <c r="T19" s="11"/>
      <c r="U19" s="11"/>
      <c r="V19" s="11"/>
      <c r="W19" s="11"/>
      <c r="X19" s="32"/>
      <c r="Y19" s="158"/>
      <c r="Z19" s="2"/>
      <c r="AA19" s="2"/>
      <c r="AB19" s="2"/>
      <c r="AC19" s="2"/>
      <c r="AD19" s="2"/>
      <c r="AE19" s="2"/>
      <c r="AF19" s="2"/>
      <c r="AG19" s="2"/>
      <c r="AH19" s="2"/>
      <c r="AI19" s="2"/>
      <c r="AJ19" s="2"/>
      <c r="AK19" s="2"/>
      <c r="AL19" s="2"/>
      <c r="AM19" s="2"/>
    </row>
    <row r="20" spans="1:39" ht="23.1" customHeight="1">
      <c r="A20" s="115">
        <f t="shared" ref="A20:A39" si="0">IF(G20="",0,1)</f>
        <v>0</v>
      </c>
      <c r="B20" s="111"/>
      <c r="C20" s="111"/>
      <c r="D20" s="111"/>
      <c r="E20" s="111"/>
      <c r="F20" s="257">
        <f>F18+1</f>
        <v>5</v>
      </c>
      <c r="G20" s="293"/>
      <c r="H20" s="258"/>
      <c r="I20" s="905" t="s">
        <v>383</v>
      </c>
      <c r="J20" s="905"/>
      <c r="K20" s="905"/>
      <c r="L20" s="905"/>
      <c r="M20" s="301"/>
      <c r="N20" s="38"/>
      <c r="O20" s="421"/>
      <c r="P20" s="4"/>
      <c r="Q20" s="4"/>
      <c r="R20" s="11"/>
      <c r="S20" s="11"/>
      <c r="T20" s="11"/>
      <c r="U20" s="11"/>
      <c r="V20" s="11"/>
      <c r="W20" s="11"/>
      <c r="X20" s="32"/>
      <c r="Y20" s="158"/>
      <c r="Z20" s="2"/>
      <c r="AA20" s="2"/>
      <c r="AB20" s="2"/>
      <c r="AC20" s="2"/>
      <c r="AD20" s="2"/>
      <c r="AE20" s="2"/>
      <c r="AF20" s="2"/>
      <c r="AG20" s="2"/>
      <c r="AH20" s="2"/>
      <c r="AI20" s="2"/>
      <c r="AJ20" s="2"/>
      <c r="AK20" s="2"/>
      <c r="AL20" s="2"/>
      <c r="AM20" s="2"/>
    </row>
    <row r="21" spans="1:39" ht="23.1" customHeight="1">
      <c r="A21" s="115">
        <f t="shared" si="0"/>
        <v>0</v>
      </c>
      <c r="B21" s="111"/>
      <c r="C21" s="111"/>
      <c r="D21" s="111"/>
      <c r="E21" s="111"/>
      <c r="F21" s="257">
        <f>F20+1</f>
        <v>6</v>
      </c>
      <c r="G21" s="293"/>
      <c r="H21" s="258"/>
      <c r="I21" s="905" t="s">
        <v>384</v>
      </c>
      <c r="J21" s="905"/>
      <c r="K21" s="905"/>
      <c r="L21" s="905"/>
      <c r="M21" s="301"/>
      <c r="N21" s="37"/>
      <c r="O21" s="157"/>
      <c r="P21" s="85" t="s">
        <v>94</v>
      </c>
      <c r="Q21" s="85"/>
      <c r="R21" s="11"/>
      <c r="S21" s="11"/>
      <c r="T21" s="11"/>
      <c r="U21" s="11"/>
      <c r="V21" s="11"/>
      <c r="W21" s="11"/>
      <c r="X21" s="32"/>
      <c r="Y21" s="158"/>
      <c r="Z21" s="2"/>
      <c r="AA21" s="2"/>
      <c r="AB21" s="2"/>
      <c r="AC21" s="2"/>
      <c r="AD21" s="2"/>
      <c r="AE21" s="2"/>
      <c r="AF21" s="2"/>
      <c r="AG21" s="2"/>
      <c r="AH21" s="2"/>
      <c r="AI21" s="2"/>
      <c r="AJ21" s="2"/>
      <c r="AK21" s="2"/>
      <c r="AL21" s="2"/>
      <c r="AM21" s="2"/>
    </row>
    <row r="22" spans="1:39" ht="23.1" customHeight="1">
      <c r="A22" s="115">
        <f t="shared" si="0"/>
        <v>0</v>
      </c>
      <c r="B22" s="111"/>
      <c r="C22" s="111"/>
      <c r="D22" s="111"/>
      <c r="E22" s="111"/>
      <c r="F22" s="257">
        <f>F21+1</f>
        <v>7</v>
      </c>
      <c r="G22" s="293"/>
      <c r="H22" s="302"/>
      <c r="I22" s="903" t="s">
        <v>385</v>
      </c>
      <c r="J22" s="903"/>
      <c r="K22" s="903"/>
      <c r="L22" s="903"/>
      <c r="M22" s="303"/>
      <c r="N22" s="38"/>
      <c r="O22" s="157"/>
      <c r="P22" s="11"/>
      <c r="Q22" s="11"/>
      <c r="R22" s="11"/>
      <c r="S22" s="11"/>
      <c r="T22" s="93" t="s">
        <v>95</v>
      </c>
      <c r="U22" s="11"/>
      <c r="V22" s="11"/>
      <c r="W22" s="11"/>
      <c r="X22" s="32"/>
      <c r="Y22" s="158"/>
      <c r="Z22" s="2"/>
      <c r="AA22" s="2"/>
      <c r="AB22" s="2"/>
      <c r="AC22" s="2"/>
      <c r="AD22" s="2"/>
      <c r="AE22" s="2"/>
      <c r="AF22" s="2"/>
      <c r="AG22" s="2"/>
      <c r="AH22" s="2"/>
      <c r="AI22" s="2"/>
      <c r="AJ22" s="2"/>
      <c r="AK22" s="2"/>
      <c r="AL22" s="2"/>
      <c r="AM22" s="2"/>
    </row>
    <row r="23" spans="1:39" ht="23.1" customHeight="1">
      <c r="A23" s="115">
        <f t="shared" si="0"/>
        <v>0</v>
      </c>
      <c r="B23" s="2"/>
      <c r="C23" s="2"/>
      <c r="D23" s="2"/>
      <c r="E23" s="2"/>
      <c r="F23" s="112">
        <f>F22+1</f>
        <v>8</v>
      </c>
      <c r="G23" s="463"/>
      <c r="H23" s="306"/>
      <c r="I23" s="906" t="s">
        <v>43</v>
      </c>
      <c r="J23" s="906"/>
      <c r="K23" s="906"/>
      <c r="L23" s="906"/>
      <c r="M23" s="307"/>
      <c r="N23" s="38"/>
      <c r="O23" s="157"/>
      <c r="P23" s="11"/>
      <c r="Q23" s="11"/>
      <c r="R23" s="11"/>
      <c r="S23" s="11"/>
      <c r="T23" s="43" t="s">
        <v>96</v>
      </c>
      <c r="U23" s="11"/>
      <c r="V23" s="11"/>
      <c r="W23" s="11"/>
      <c r="X23" s="32"/>
      <c r="Y23" s="158"/>
      <c r="Z23" s="2"/>
      <c r="AA23" s="2"/>
      <c r="AB23" s="2"/>
      <c r="AC23" s="2"/>
      <c r="AD23" s="2"/>
      <c r="AE23" s="2"/>
      <c r="AF23" s="2"/>
      <c r="AG23" s="2"/>
      <c r="AH23" s="2"/>
      <c r="AI23" s="2"/>
      <c r="AJ23" s="2"/>
      <c r="AK23" s="2"/>
      <c r="AL23" s="2"/>
      <c r="AM23" s="2"/>
    </row>
    <row r="24" spans="1:39" ht="23.1" customHeight="1">
      <c r="A24" s="45">
        <f t="shared" si="0"/>
        <v>0</v>
      </c>
      <c r="B24" s="2"/>
      <c r="C24" s="2"/>
      <c r="D24" s="2"/>
      <c r="E24" s="2"/>
      <c r="F24" s="24">
        <f t="shared" ref="F24:F39" si="1">F23+1</f>
        <v>9</v>
      </c>
      <c r="G24" s="40"/>
      <c r="H24" s="304"/>
      <c r="I24" s="904" t="s">
        <v>14</v>
      </c>
      <c r="J24" s="904"/>
      <c r="K24" s="904"/>
      <c r="L24" s="904"/>
      <c r="M24" s="305"/>
      <c r="N24" s="38"/>
      <c r="O24" s="159"/>
      <c r="P24" s="11"/>
      <c r="Q24" s="11"/>
      <c r="R24" s="11"/>
      <c r="S24" s="86" t="s">
        <v>90</v>
      </c>
      <c r="T24" s="11"/>
      <c r="U24" s="11"/>
      <c r="V24" s="11"/>
      <c r="W24" s="11"/>
      <c r="X24" s="32"/>
      <c r="Y24" s="158"/>
      <c r="Z24" s="2"/>
      <c r="AA24" s="2"/>
      <c r="AB24" s="2"/>
      <c r="AC24" s="2"/>
      <c r="AD24" s="2"/>
      <c r="AE24" s="2"/>
      <c r="AF24" s="2"/>
      <c r="AG24" s="2"/>
      <c r="AH24" s="2"/>
      <c r="AI24" s="2"/>
      <c r="AJ24" s="2"/>
      <c r="AK24" s="2"/>
      <c r="AL24" s="2"/>
      <c r="AM24" s="2"/>
    </row>
    <row r="25" spans="1:39" ht="23.1" customHeight="1">
      <c r="A25" s="45">
        <f t="shared" si="0"/>
        <v>0</v>
      </c>
      <c r="B25" s="2"/>
      <c r="C25" s="2"/>
      <c r="D25" s="2"/>
      <c r="E25" s="2"/>
      <c r="F25" s="24">
        <f t="shared" si="1"/>
        <v>10</v>
      </c>
      <c r="G25" s="40"/>
      <c r="H25" s="258"/>
      <c r="I25" s="905" t="s">
        <v>44</v>
      </c>
      <c r="J25" s="905"/>
      <c r="K25" s="905"/>
      <c r="L25" s="905"/>
      <c r="M25" s="301"/>
      <c r="N25" s="38"/>
      <c r="O25" s="159"/>
      <c r="P25" s="11"/>
      <c r="Q25" s="11"/>
      <c r="R25" s="11"/>
      <c r="S25" s="11"/>
      <c r="T25" s="11"/>
      <c r="U25" s="11"/>
      <c r="V25" s="11"/>
      <c r="W25" s="11"/>
      <c r="X25" s="32"/>
      <c r="Y25" s="158"/>
      <c r="Z25" s="2"/>
      <c r="AA25" s="2"/>
      <c r="AB25" s="2"/>
      <c r="AC25" s="2"/>
      <c r="AD25" s="2"/>
      <c r="AE25" s="2"/>
      <c r="AF25" s="2"/>
      <c r="AG25" s="2"/>
      <c r="AH25" s="2"/>
      <c r="AI25" s="2"/>
      <c r="AJ25" s="2"/>
      <c r="AK25" s="2"/>
      <c r="AL25" s="2"/>
      <c r="AM25" s="2"/>
    </row>
    <row r="26" spans="1:39" ht="23.1" customHeight="1">
      <c r="A26" s="45">
        <f t="shared" si="0"/>
        <v>0</v>
      </c>
      <c r="B26" s="2"/>
      <c r="C26" s="2"/>
      <c r="D26" s="2"/>
      <c r="E26" s="2"/>
      <c r="F26" s="24">
        <f t="shared" si="1"/>
        <v>11</v>
      </c>
      <c r="G26" s="40"/>
      <c r="H26" s="302"/>
      <c r="I26" s="903" t="s">
        <v>49</v>
      </c>
      <c r="J26" s="903"/>
      <c r="K26" s="903"/>
      <c r="L26" s="903"/>
      <c r="M26" s="303"/>
      <c r="N26" s="37"/>
      <c r="O26" s="160" t="s">
        <v>21</v>
      </c>
      <c r="P26" s="83" t="s">
        <v>22</v>
      </c>
      <c r="Q26" s="84" t="s">
        <v>24</v>
      </c>
      <c r="R26" s="84" t="s">
        <v>25</v>
      </c>
      <c r="S26" s="84" t="s">
        <v>23</v>
      </c>
      <c r="T26" s="84" t="s">
        <v>26</v>
      </c>
      <c r="U26" s="94" t="s">
        <v>27</v>
      </c>
      <c r="V26" s="94" t="s">
        <v>28</v>
      </c>
      <c r="W26" s="94" t="s">
        <v>29</v>
      </c>
      <c r="X26" s="94" t="s">
        <v>30</v>
      </c>
      <c r="Y26" s="158"/>
      <c r="Z26" s="2"/>
      <c r="AA26" s="2"/>
      <c r="AB26" s="2"/>
      <c r="AC26" s="2"/>
      <c r="AD26" s="2"/>
      <c r="AE26" s="2"/>
      <c r="AF26" s="2"/>
      <c r="AG26" s="2"/>
      <c r="AH26" s="2"/>
      <c r="AI26" s="2"/>
      <c r="AJ26" s="2"/>
      <c r="AK26" s="2"/>
      <c r="AL26" s="2"/>
      <c r="AM26" s="2"/>
    </row>
    <row r="27" spans="1:39" ht="23.1" customHeight="1">
      <c r="A27" s="45">
        <f t="shared" si="0"/>
        <v>0</v>
      </c>
      <c r="B27" s="2"/>
      <c r="C27" s="2"/>
      <c r="D27" s="2"/>
      <c r="E27" s="2"/>
      <c r="F27" s="80">
        <f t="shared" si="1"/>
        <v>12</v>
      </c>
      <c r="G27" s="40"/>
      <c r="H27" s="304"/>
      <c r="I27" s="904" t="s">
        <v>91</v>
      </c>
      <c r="J27" s="904"/>
      <c r="K27" s="904"/>
      <c r="L27" s="904"/>
      <c r="M27" s="305"/>
      <c r="N27" s="38"/>
      <c r="O27" s="161" t="e">
        <f>A10</f>
        <v>#N/A</v>
      </c>
      <c r="P27" s="83">
        <f>B10</f>
        <v>2017</v>
      </c>
      <c r="Q27" s="84">
        <f>G37</f>
        <v>0</v>
      </c>
      <c r="R27" s="84">
        <f>G39</f>
        <v>0</v>
      </c>
      <c r="S27" s="84">
        <f>G34</f>
        <v>0</v>
      </c>
      <c r="T27" s="84">
        <f>G36</f>
        <v>0</v>
      </c>
      <c r="U27" s="94">
        <f>G24</f>
        <v>0</v>
      </c>
      <c r="V27" s="94">
        <f>G26</f>
        <v>0</v>
      </c>
      <c r="W27" s="94">
        <f>G27</f>
        <v>0</v>
      </c>
      <c r="X27" s="94">
        <f>G29</f>
        <v>0</v>
      </c>
      <c r="Y27" s="158"/>
      <c r="Z27" s="2"/>
      <c r="AA27" s="2"/>
      <c r="AB27" s="2"/>
      <c r="AC27" s="2"/>
      <c r="AD27" s="2"/>
      <c r="AE27" s="2"/>
      <c r="AF27" s="2"/>
      <c r="AG27" s="2"/>
      <c r="AH27" s="2"/>
      <c r="AI27" s="2"/>
      <c r="AJ27" s="2"/>
      <c r="AK27" s="2"/>
      <c r="AL27" s="2"/>
      <c r="AM27" s="2"/>
    </row>
    <row r="28" spans="1:39" ht="23.1" customHeight="1">
      <c r="A28" s="45">
        <f t="shared" si="0"/>
        <v>0</v>
      </c>
      <c r="B28" s="2"/>
      <c r="C28" s="2"/>
      <c r="D28" s="2"/>
      <c r="E28" s="2"/>
      <c r="F28" s="80">
        <f t="shared" si="1"/>
        <v>13</v>
      </c>
      <c r="G28" s="40"/>
      <c r="H28" s="258"/>
      <c r="I28" s="905" t="s">
        <v>92</v>
      </c>
      <c r="J28" s="905"/>
      <c r="K28" s="905"/>
      <c r="L28" s="905"/>
      <c r="M28" s="301"/>
      <c r="N28" s="38"/>
      <c r="O28" s="157"/>
      <c r="P28" s="11"/>
      <c r="Q28" s="11"/>
      <c r="R28" s="11"/>
      <c r="S28" s="11"/>
      <c r="T28" s="11"/>
      <c r="U28" s="11"/>
      <c r="V28" s="11"/>
      <c r="W28" s="11"/>
      <c r="X28" s="32"/>
      <c r="Y28" s="158"/>
      <c r="Z28" s="2"/>
      <c r="AA28" s="2"/>
      <c r="AB28" s="2"/>
      <c r="AC28" s="2"/>
      <c r="AD28" s="2"/>
      <c r="AE28" s="2"/>
      <c r="AF28" s="2"/>
      <c r="AG28" s="2"/>
      <c r="AH28" s="2"/>
      <c r="AI28" s="2"/>
      <c r="AJ28" s="2"/>
      <c r="AK28" s="2"/>
      <c r="AL28" s="2"/>
      <c r="AM28" s="2"/>
    </row>
    <row r="29" spans="1:39" ht="23.1" customHeight="1">
      <c r="A29" s="45">
        <f t="shared" si="0"/>
        <v>0</v>
      </c>
      <c r="B29" s="2"/>
      <c r="C29" s="2"/>
      <c r="D29" s="2"/>
      <c r="E29" s="2"/>
      <c r="F29" s="80">
        <f t="shared" si="1"/>
        <v>14</v>
      </c>
      <c r="G29" s="40"/>
      <c r="H29" s="302"/>
      <c r="I29" s="903" t="s">
        <v>93</v>
      </c>
      <c r="J29" s="903"/>
      <c r="K29" s="903"/>
      <c r="L29" s="903"/>
      <c r="M29" s="303"/>
      <c r="N29" s="37"/>
      <c r="O29" s="162"/>
      <c r="P29" s="44"/>
      <c r="Q29" s="44"/>
      <c r="R29" s="44"/>
      <c r="S29" s="82" t="s">
        <v>90</v>
      </c>
      <c r="T29" s="44"/>
      <c r="U29" s="44"/>
      <c r="V29" s="44"/>
      <c r="W29" s="44"/>
      <c r="X29" s="88"/>
      <c r="Y29" s="163"/>
      <c r="Z29" s="2"/>
      <c r="AA29" s="2"/>
      <c r="AB29" s="2"/>
      <c r="AC29" s="2"/>
      <c r="AD29" s="2"/>
      <c r="AE29" s="2"/>
      <c r="AF29" s="2"/>
      <c r="AG29" s="2"/>
      <c r="AH29" s="2"/>
      <c r="AI29" s="2"/>
      <c r="AJ29" s="2"/>
      <c r="AK29" s="2"/>
      <c r="AL29" s="2"/>
      <c r="AM29" s="2"/>
    </row>
    <row r="30" spans="1:39" ht="23.1" customHeight="1" thickBot="1">
      <c r="A30" s="45">
        <f t="shared" si="0"/>
        <v>0</v>
      </c>
      <c r="B30" s="2"/>
      <c r="C30" s="2"/>
      <c r="D30" s="2"/>
      <c r="E30" s="2"/>
      <c r="F30" s="24">
        <f t="shared" si="1"/>
        <v>15</v>
      </c>
      <c r="G30" s="40"/>
      <c r="H30" s="306"/>
      <c r="I30" s="906" t="s">
        <v>48</v>
      </c>
      <c r="J30" s="906"/>
      <c r="K30" s="906"/>
      <c r="L30" s="906"/>
      <c r="M30" s="307"/>
      <c r="N30" s="38"/>
      <c r="O30" s="164"/>
      <c r="P30" s="165"/>
      <c r="Q30" s="165"/>
      <c r="R30" s="165"/>
      <c r="S30" s="165"/>
      <c r="T30" s="165"/>
      <c r="U30" s="165"/>
      <c r="V30" s="165"/>
      <c r="W30" s="165"/>
      <c r="X30" s="166"/>
      <c r="Y30" s="167"/>
      <c r="Z30" s="2"/>
      <c r="AA30" s="2"/>
      <c r="AB30" s="2"/>
      <c r="AC30" s="2"/>
      <c r="AD30" s="2"/>
      <c r="AE30" s="2"/>
      <c r="AF30" s="2"/>
      <c r="AG30" s="2"/>
      <c r="AH30" s="2"/>
      <c r="AI30" s="2"/>
      <c r="AJ30" s="2"/>
      <c r="AK30" s="2"/>
      <c r="AL30" s="2"/>
      <c r="AM30" s="2"/>
    </row>
    <row r="31" spans="1:39" ht="23.1" customHeight="1">
      <c r="A31" s="45">
        <f t="shared" si="0"/>
        <v>0</v>
      </c>
      <c r="B31" s="2"/>
      <c r="C31" s="2"/>
      <c r="D31" s="2"/>
      <c r="E31" s="2"/>
      <c r="F31" s="24">
        <f t="shared" si="1"/>
        <v>16</v>
      </c>
      <c r="G31" s="40"/>
      <c r="H31" s="304"/>
      <c r="I31" s="904" t="s">
        <v>45</v>
      </c>
      <c r="J31" s="904"/>
      <c r="K31" s="904"/>
      <c r="L31" s="904"/>
      <c r="M31" s="305"/>
      <c r="N31" s="37"/>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ht="23.1" customHeight="1">
      <c r="A32" s="45">
        <f t="shared" si="0"/>
        <v>0</v>
      </c>
      <c r="B32" s="2"/>
      <c r="C32" s="2"/>
      <c r="D32" s="2"/>
      <c r="E32" s="2"/>
      <c r="F32" s="24">
        <f t="shared" si="1"/>
        <v>17</v>
      </c>
      <c r="G32" s="40"/>
      <c r="H32" s="258"/>
      <c r="I32" s="905" t="s">
        <v>46</v>
      </c>
      <c r="J32" s="905"/>
      <c r="K32" s="905"/>
      <c r="L32" s="905"/>
      <c r="M32" s="301"/>
      <c r="N32" s="38"/>
      <c r="O32" s="2"/>
      <c r="P32" s="2"/>
      <c r="Q32" s="2"/>
      <c r="R32" s="2"/>
      <c r="S32" s="2"/>
      <c r="T32" s="2"/>
      <c r="U32" s="2"/>
      <c r="V32" s="2"/>
      <c r="W32" s="2"/>
      <c r="X32" s="16"/>
      <c r="Y32" s="2"/>
      <c r="Z32" s="2"/>
      <c r="AA32" s="2"/>
      <c r="AB32" s="2"/>
      <c r="AC32" s="2"/>
      <c r="AD32" s="2"/>
      <c r="AE32" s="2"/>
      <c r="AF32" s="2"/>
      <c r="AG32" s="2"/>
      <c r="AH32" s="2"/>
      <c r="AI32" s="2"/>
      <c r="AJ32" s="2"/>
      <c r="AK32" s="2"/>
      <c r="AL32" s="2"/>
      <c r="AM32" s="2"/>
    </row>
    <row r="33" spans="1:39" ht="23.1" customHeight="1">
      <c r="A33" s="45">
        <f t="shared" si="0"/>
        <v>0</v>
      </c>
      <c r="B33" s="2"/>
      <c r="C33" s="2"/>
      <c r="D33" s="2"/>
      <c r="E33" s="2"/>
      <c r="F33" s="24">
        <f t="shared" si="1"/>
        <v>18</v>
      </c>
      <c r="G33" s="40"/>
      <c r="H33" s="302"/>
      <c r="I33" s="903" t="s">
        <v>47</v>
      </c>
      <c r="J33" s="903"/>
      <c r="K33" s="903"/>
      <c r="L33" s="903"/>
      <c r="M33" s="303"/>
      <c r="N33" s="37"/>
      <c r="O33" s="2"/>
      <c r="P33" s="2"/>
      <c r="Q33" s="2"/>
      <c r="R33" s="2"/>
      <c r="S33" s="2"/>
      <c r="T33" s="2"/>
      <c r="U33" s="2"/>
      <c r="V33" s="2"/>
      <c r="W33" s="2"/>
      <c r="X33" s="16"/>
      <c r="Y33" s="2"/>
      <c r="Z33" s="2"/>
      <c r="AA33" s="2"/>
      <c r="AB33" s="2"/>
      <c r="AC33" s="2"/>
      <c r="AD33" s="2"/>
      <c r="AE33" s="2"/>
      <c r="AF33" s="2"/>
      <c r="AG33" s="2"/>
      <c r="AH33" s="2"/>
      <c r="AI33" s="2"/>
      <c r="AJ33" s="2"/>
      <c r="AK33" s="2"/>
      <c r="AL33" s="2"/>
      <c r="AM33" s="2"/>
    </row>
    <row r="34" spans="1:39" ht="23.1" customHeight="1">
      <c r="A34" s="45">
        <f t="shared" si="0"/>
        <v>0</v>
      </c>
      <c r="B34" s="2"/>
      <c r="C34" s="2"/>
      <c r="D34" s="2"/>
      <c r="E34" s="2"/>
      <c r="F34" s="24">
        <f t="shared" si="1"/>
        <v>19</v>
      </c>
      <c r="G34" s="40"/>
      <c r="H34" s="304"/>
      <c r="I34" s="904" t="s">
        <v>777</v>
      </c>
      <c r="J34" s="904"/>
      <c r="K34" s="904"/>
      <c r="L34" s="904"/>
      <c r="M34" s="305"/>
      <c r="N34" s="38"/>
      <c r="O34" s="2"/>
      <c r="P34" s="2"/>
      <c r="Q34" s="2"/>
      <c r="R34" s="2"/>
      <c r="S34" s="2"/>
      <c r="T34" s="2"/>
      <c r="U34" s="2"/>
      <c r="V34" s="2"/>
      <c r="W34" s="2"/>
      <c r="X34" s="16"/>
      <c r="Y34" s="2"/>
      <c r="Z34" s="2"/>
      <c r="AA34" s="2"/>
      <c r="AB34" s="2"/>
      <c r="AC34" s="2"/>
      <c r="AD34" s="2"/>
      <c r="AE34" s="2"/>
      <c r="AF34" s="2"/>
      <c r="AG34" s="2"/>
      <c r="AH34" s="2"/>
      <c r="AI34" s="2"/>
      <c r="AJ34" s="2"/>
      <c r="AK34" s="2"/>
      <c r="AL34" s="2"/>
      <c r="AM34" s="2"/>
    </row>
    <row r="35" spans="1:39" ht="23.1" customHeight="1">
      <c r="A35" s="45">
        <f t="shared" si="0"/>
        <v>0</v>
      </c>
      <c r="B35" s="2"/>
      <c r="C35" s="2"/>
      <c r="D35" s="2"/>
      <c r="E35" s="2"/>
      <c r="F35" s="24">
        <f t="shared" si="1"/>
        <v>20</v>
      </c>
      <c r="G35" s="40"/>
      <c r="H35" s="258"/>
      <c r="I35" s="905" t="s">
        <v>381</v>
      </c>
      <c r="J35" s="905"/>
      <c r="K35" s="905"/>
      <c r="L35" s="905"/>
      <c r="M35" s="301"/>
      <c r="N35" s="37"/>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23.1" customHeight="1">
      <c r="A36" s="45">
        <f t="shared" si="0"/>
        <v>0</v>
      </c>
      <c r="B36" s="2"/>
      <c r="C36" s="2"/>
      <c r="D36" s="2"/>
      <c r="E36" s="2"/>
      <c r="F36" s="24">
        <f t="shared" si="1"/>
        <v>21</v>
      </c>
      <c r="G36" s="40"/>
      <c r="H36" s="302"/>
      <c r="I36" s="903" t="s">
        <v>382</v>
      </c>
      <c r="J36" s="903"/>
      <c r="K36" s="903"/>
      <c r="L36" s="903"/>
      <c r="M36" s="303"/>
      <c r="N36" s="37"/>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23.1" customHeight="1">
      <c r="A37" s="45">
        <f t="shared" si="0"/>
        <v>0</v>
      </c>
      <c r="B37" s="2"/>
      <c r="C37" s="2"/>
      <c r="D37" s="2"/>
      <c r="E37" s="2"/>
      <c r="F37" s="24">
        <f t="shared" si="1"/>
        <v>22</v>
      </c>
      <c r="G37" s="40"/>
      <c r="H37" s="304"/>
      <c r="I37" s="904" t="s">
        <v>778</v>
      </c>
      <c r="J37" s="904"/>
      <c r="K37" s="904"/>
      <c r="L37" s="904"/>
      <c r="M37" s="305"/>
      <c r="N37" s="37"/>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23.1" customHeight="1">
      <c r="A38" s="45">
        <f t="shared" si="0"/>
        <v>0</v>
      </c>
      <c r="B38" s="2"/>
      <c r="C38" s="2"/>
      <c r="D38" s="2"/>
      <c r="E38" s="2"/>
      <c r="F38" s="24">
        <f t="shared" si="1"/>
        <v>23</v>
      </c>
      <c r="G38" s="40"/>
      <c r="H38" s="258"/>
      <c r="I38" s="905" t="s">
        <v>78</v>
      </c>
      <c r="J38" s="905"/>
      <c r="K38" s="905"/>
      <c r="L38" s="905"/>
      <c r="M38" s="301"/>
      <c r="N38" s="37"/>
      <c r="O38" s="252"/>
      <c r="P38" s="252"/>
      <c r="Q38" s="252"/>
      <c r="R38" s="252"/>
      <c r="S38" s="252"/>
      <c r="T38" s="252"/>
      <c r="U38" s="252"/>
      <c r="V38" s="252"/>
      <c r="W38" s="252"/>
      <c r="X38" s="5"/>
      <c r="Y38" s="252"/>
      <c r="Z38" s="252"/>
      <c r="AA38" s="252"/>
      <c r="AB38" s="252"/>
      <c r="AC38" s="252"/>
      <c r="AD38" s="252"/>
      <c r="AE38" s="252"/>
      <c r="AF38" s="252"/>
      <c r="AG38" s="252"/>
      <c r="AH38" s="252"/>
      <c r="AI38" s="252"/>
      <c r="AJ38" s="252"/>
      <c r="AK38" s="252"/>
      <c r="AL38" s="252"/>
      <c r="AM38" s="252"/>
    </row>
    <row r="39" spans="1:39" ht="18" customHeight="1">
      <c r="A39" s="45">
        <f t="shared" si="0"/>
        <v>0</v>
      </c>
      <c r="B39" s="126">
        <f>SUM(A20:A39)</f>
        <v>0</v>
      </c>
      <c r="C39" s="126" t="s">
        <v>697</v>
      </c>
      <c r="D39" s="2"/>
      <c r="E39" s="2"/>
      <c r="F39" s="24">
        <f t="shared" si="1"/>
        <v>24</v>
      </c>
      <c r="G39" s="40"/>
      <c r="H39" s="302"/>
      <c r="I39" s="903" t="s">
        <v>79</v>
      </c>
      <c r="J39" s="903"/>
      <c r="K39" s="903"/>
      <c r="L39" s="903"/>
      <c r="M39" s="303"/>
      <c r="N39" s="37"/>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31.5" customHeight="1">
      <c r="A40" s="113"/>
      <c r="B40" s="111"/>
      <c r="C40" s="111"/>
      <c r="D40" s="111"/>
      <c r="E40" s="111"/>
      <c r="F40" s="125"/>
      <c r="G40" s="127" t="s">
        <v>10</v>
      </c>
      <c r="H40" s="276"/>
      <c r="I40" s="277"/>
      <c r="J40" s="278"/>
      <c r="K40" s="278"/>
      <c r="L40" s="278"/>
      <c r="M40" s="279"/>
      <c r="N40" s="37"/>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126" customHeight="1">
      <c r="A41" s="710">
        <f>IF(G41="",0,1)</f>
        <v>0</v>
      </c>
      <c r="B41" s="713"/>
      <c r="C41" s="461"/>
      <c r="D41" s="461"/>
      <c r="E41" s="2"/>
      <c r="F41" s="690">
        <f>F39+1</f>
        <v>25</v>
      </c>
      <c r="G41" s="691"/>
      <c r="H41" s="692"/>
      <c r="I41" s="920" t="s">
        <v>757</v>
      </c>
      <c r="J41" s="920"/>
      <c r="K41" s="920"/>
      <c r="L41" s="920"/>
      <c r="M41" s="920"/>
      <c r="N41" s="37"/>
      <c r="O41" s="2"/>
      <c r="P41" s="2"/>
      <c r="Q41" s="2"/>
      <c r="R41" s="2"/>
      <c r="S41" s="2"/>
      <c r="T41" s="2"/>
      <c r="U41" s="2"/>
      <c r="V41" s="2"/>
      <c r="W41" s="2"/>
      <c r="X41" s="16"/>
      <c r="Y41" s="2"/>
      <c r="Z41" s="2"/>
      <c r="AA41" s="2"/>
      <c r="AB41" s="2"/>
      <c r="AC41" s="2"/>
      <c r="AD41" s="2"/>
      <c r="AE41" s="2"/>
      <c r="AF41" s="2"/>
      <c r="AG41" s="2"/>
      <c r="AH41" s="2"/>
      <c r="AI41" s="2"/>
      <c r="AJ41" s="2"/>
      <c r="AK41" s="2"/>
      <c r="AL41" s="2"/>
      <c r="AM41" s="2"/>
    </row>
    <row r="42" spans="1:39" ht="48" customHeight="1">
      <c r="A42" s="113"/>
      <c r="B42" s="111"/>
      <c r="C42" s="111"/>
      <c r="D42" s="111"/>
      <c r="E42" s="111"/>
      <c r="F42" s="693"/>
      <c r="G42" s="934" t="s">
        <v>672</v>
      </c>
      <c r="H42" s="935"/>
      <c r="I42" s="935"/>
      <c r="J42" s="935"/>
      <c r="K42" s="935"/>
      <c r="L42" s="935"/>
      <c r="M42" s="936"/>
      <c r="N42" s="37"/>
      <c r="O42" s="2"/>
      <c r="P42" s="2" t="str">
        <f>'D1.Occpcy&amp;Rent'!AK13</f>
        <v>Unit Type</v>
      </c>
      <c r="Q42" s="2"/>
      <c r="R42" s="2"/>
      <c r="S42" s="2"/>
      <c r="T42" s="2"/>
      <c r="U42" s="2"/>
      <c r="V42" s="2"/>
      <c r="W42" s="2"/>
      <c r="X42" s="2"/>
      <c r="Y42" s="2"/>
      <c r="Z42" s="2"/>
      <c r="AA42" s="2"/>
      <c r="AB42" s="2"/>
      <c r="AC42" s="2"/>
      <c r="AD42" s="2"/>
      <c r="AE42" s="2"/>
      <c r="AF42" s="2"/>
      <c r="AG42" s="2"/>
      <c r="AH42" s="2"/>
      <c r="AI42" s="2"/>
      <c r="AJ42" s="2"/>
      <c r="AK42" s="2"/>
      <c r="AL42" s="2"/>
      <c r="AM42" s="2"/>
    </row>
    <row r="43" spans="1:39" ht="102.75" customHeight="1">
      <c r="A43" s="252"/>
      <c r="B43" s="252"/>
      <c r="C43" s="252"/>
      <c r="D43" s="252"/>
      <c r="F43" s="694"/>
      <c r="G43" s="695" t="s">
        <v>211</v>
      </c>
      <c r="H43" s="696"/>
      <c r="I43" s="697" t="s">
        <v>210</v>
      </c>
      <c r="J43" s="697" t="s">
        <v>240</v>
      </c>
      <c r="K43" s="697" t="s">
        <v>241</v>
      </c>
      <c r="L43" s="937" t="s">
        <v>215</v>
      </c>
      <c r="M43" s="938"/>
      <c r="N43" s="37"/>
      <c r="O43" s="2"/>
      <c r="P43" s="2" t="str">
        <f>'D1.Occpcy&amp;Rent'!AK14</f>
        <v>Bed</v>
      </c>
      <c r="Q43" s="116" t="str">
        <f>J43</f>
        <v>Occupancy Standard: Minimum 
HH Size for this Unit Type*</v>
      </c>
      <c r="R43" s="116" t="str">
        <f>K43</f>
        <v>Occupancy Standard: Maximum 
HH Size for this Unit Type*</v>
      </c>
      <c r="S43" s="2"/>
      <c r="T43" s="2"/>
      <c r="U43" s="2"/>
      <c r="V43" s="2"/>
      <c r="W43" s="2"/>
      <c r="X43" s="2"/>
      <c r="Y43" s="2"/>
      <c r="Z43" s="2"/>
      <c r="AA43" s="2"/>
      <c r="AB43" s="2"/>
      <c r="AC43" s="2"/>
      <c r="AD43" s="2"/>
      <c r="AE43" s="2"/>
      <c r="AF43" s="2"/>
      <c r="AG43" s="2"/>
      <c r="AH43" s="2"/>
      <c r="AI43" s="2"/>
      <c r="AJ43" s="2"/>
      <c r="AK43" s="2"/>
      <c r="AL43" s="2"/>
      <c r="AM43" s="2"/>
    </row>
    <row r="44" spans="1:39" ht="34.5" customHeight="1">
      <c r="A44" s="710">
        <f>IF(OR(AND($G$41="no",I44&gt;0,J44&gt;0,K44&gt;0),AND($G$41="no",I44=0,J44=1,K44=0)),1,IF(AND($G$41="yes",I44="",J44=1,K44=""),1,0))</f>
        <v>0</v>
      </c>
      <c r="B44" s="2"/>
      <c r="C44" s="2"/>
      <c r="F44" s="698">
        <f>F41+1</f>
        <v>26</v>
      </c>
      <c r="G44" s="699" t="s">
        <v>209</v>
      </c>
      <c r="H44" s="700"/>
      <c r="I44" s="40"/>
      <c r="J44" s="205">
        <v>1</v>
      </c>
      <c r="K44" s="187"/>
      <c r="L44" s="921" t="str">
        <f>IF(AND($G$41="no",I44&gt;0,K44&lt;=0),"Enter Max Occupancy","")</f>
        <v/>
      </c>
      <c r="M44" s="922"/>
      <c r="N44" s="37"/>
      <c r="O44" s="2"/>
      <c r="P44" s="2" t="str">
        <f>'D1.Occpcy&amp;Rent'!AK15</f>
        <v>SRO</v>
      </c>
      <c r="Q44" s="116">
        <f t="shared" ref="Q44:Q50" si="2">J44</f>
        <v>1</v>
      </c>
      <c r="R44" s="116">
        <f t="shared" ref="R44:R50" si="3">K44</f>
        <v>0</v>
      </c>
      <c r="S44" s="2"/>
      <c r="T44" s="2"/>
      <c r="U44" s="2"/>
      <c r="V44" s="2"/>
      <c r="W44" s="2"/>
      <c r="X44" s="2"/>
      <c r="Y44" s="2"/>
      <c r="Z44" s="2"/>
      <c r="AA44" s="2"/>
      <c r="AB44" s="2"/>
      <c r="AC44" s="2"/>
      <c r="AD44" s="2"/>
      <c r="AE44" s="2"/>
      <c r="AF44" s="2"/>
      <c r="AG44" s="2"/>
      <c r="AH44" s="2"/>
      <c r="AI44" s="2"/>
      <c r="AJ44" s="2"/>
      <c r="AK44" s="2"/>
      <c r="AL44" s="2"/>
      <c r="AM44" s="2"/>
    </row>
    <row r="45" spans="1:39" ht="34.5" customHeight="1">
      <c r="A45" s="710">
        <f>IF(OR(AND($G$41="no",I45&gt;0,J45&gt;0,K45&gt;0),AND($G$41="no",I45=0,J45=1,K45=0)),1,IF(AND($G$41="yes",I45="",J45=1,K45=""),1,0))</f>
        <v>0</v>
      </c>
      <c r="B45" s="2"/>
      <c r="C45" s="2"/>
      <c r="D45" s="2"/>
      <c r="E45" s="2"/>
      <c r="F45" s="690">
        <f t="shared" ref="F45:F52" si="4">F44+1</f>
        <v>27</v>
      </c>
      <c r="G45" s="701" t="s">
        <v>232</v>
      </c>
      <c r="H45" s="702"/>
      <c r="I45" s="40"/>
      <c r="J45" s="205">
        <v>1</v>
      </c>
      <c r="K45" s="187"/>
      <c r="L45" s="921" t="str">
        <f>IF(AND($G$41="no",I45&gt;0,K45&lt;=0),"Enter Max Occupancy","")</f>
        <v/>
      </c>
      <c r="M45" s="922"/>
      <c r="N45" s="37"/>
      <c r="O45" s="2"/>
      <c r="P45" s="2" t="str">
        <f>'D1.Occpcy&amp;Rent'!AK16</f>
        <v>Studio</v>
      </c>
      <c r="Q45" s="116">
        <f t="shared" si="2"/>
        <v>1</v>
      </c>
      <c r="R45" s="116">
        <f t="shared" si="3"/>
        <v>0</v>
      </c>
      <c r="S45" s="2"/>
      <c r="T45" s="2"/>
      <c r="U45" s="2"/>
      <c r="V45" s="2"/>
      <c r="W45" s="2"/>
      <c r="X45" s="2"/>
      <c r="Y45" s="2"/>
      <c r="Z45" s="2"/>
      <c r="AA45" s="2"/>
      <c r="AB45" s="2"/>
      <c r="AC45" s="2"/>
      <c r="AD45" s="2"/>
      <c r="AE45" s="2"/>
      <c r="AF45" s="2"/>
      <c r="AG45" s="2"/>
      <c r="AH45" s="2"/>
      <c r="AI45" s="2"/>
      <c r="AJ45" s="2"/>
      <c r="AK45" s="2"/>
      <c r="AL45" s="2"/>
      <c r="AM45" s="2"/>
    </row>
    <row r="46" spans="1:39" ht="34.5" customHeight="1">
      <c r="A46" s="710">
        <f>IF(OR(AND($G$41="no",I46&gt;0,J46&gt;0,K46&gt;0),AND($G$41="no",I46=0,J46=1,K46=0)),1,IF(AND($G$41="yes",I46="",J46=1,K46=""),1,0))</f>
        <v>0</v>
      </c>
      <c r="B46" s="2"/>
      <c r="C46" s="2"/>
      <c r="D46" s="2"/>
      <c r="E46" s="2"/>
      <c r="F46" s="690">
        <f t="shared" si="4"/>
        <v>28</v>
      </c>
      <c r="G46" s="701" t="s">
        <v>236</v>
      </c>
      <c r="H46" s="703"/>
      <c r="I46" s="40"/>
      <c r="J46" s="205">
        <v>1</v>
      </c>
      <c r="K46" s="187"/>
      <c r="L46" s="921" t="str">
        <f>IF(AND($G$41="no",I46&gt;0,K46&lt;=0),"Enter Max Occupancy","")</f>
        <v/>
      </c>
      <c r="M46" s="922"/>
      <c r="N46" s="37"/>
      <c r="O46" s="2"/>
      <c r="P46" s="2" t="str">
        <f>'D1.Occpcy&amp;Rent'!AK17</f>
        <v>1BR</v>
      </c>
      <c r="Q46" s="116">
        <f t="shared" si="2"/>
        <v>1</v>
      </c>
      <c r="R46" s="116">
        <f t="shared" si="3"/>
        <v>0</v>
      </c>
      <c r="S46" s="2"/>
      <c r="T46" s="2"/>
      <c r="U46" s="2"/>
      <c r="V46" s="2"/>
      <c r="W46" s="2"/>
      <c r="X46" s="2"/>
      <c r="Y46" s="2"/>
      <c r="Z46" s="2"/>
      <c r="AA46" s="2"/>
      <c r="AB46" s="2"/>
      <c r="AC46" s="2"/>
      <c r="AD46" s="2"/>
      <c r="AE46" s="2"/>
      <c r="AF46" s="2"/>
      <c r="AG46" s="2"/>
      <c r="AH46" s="2"/>
      <c r="AI46" s="2"/>
      <c r="AJ46" s="2"/>
      <c r="AK46" s="2"/>
      <c r="AL46" s="2"/>
      <c r="AM46" s="2"/>
    </row>
    <row r="47" spans="1:39" ht="34.5" customHeight="1">
      <c r="A47" s="710">
        <f>IF(OR(AND($G$41="no",I47&gt;0,J47&gt;0,K47&gt;0),AND($G$41="no",I47=0,J47=0,K47=0)),1,IF(AND($G$41="yes",I47="",J47="",K47=""),1,0))</f>
        <v>0</v>
      </c>
      <c r="B47" s="2"/>
      <c r="C47" s="2"/>
      <c r="D47" s="2"/>
      <c r="E47" s="2"/>
      <c r="F47" s="690">
        <f t="shared" si="4"/>
        <v>29</v>
      </c>
      <c r="G47" s="701" t="s">
        <v>235</v>
      </c>
      <c r="H47" s="703"/>
      <c r="I47" s="40"/>
      <c r="J47" s="187"/>
      <c r="K47" s="187"/>
      <c r="L47" s="921" t="str">
        <f>IF(OR(AND($G$41="no",I47&gt;0,K47&lt;=0),AND($G$41="no",I47&gt;0,J47&lt;=0)),"Enter Min/Max Occupancy","")</f>
        <v/>
      </c>
      <c r="M47" s="922"/>
      <c r="N47" s="37"/>
      <c r="O47" s="2"/>
      <c r="P47" s="2" t="str">
        <f>'D1.Occpcy&amp;Rent'!AK18</f>
        <v>2BR</v>
      </c>
      <c r="Q47" s="116">
        <f t="shared" si="2"/>
        <v>0</v>
      </c>
      <c r="R47" s="116">
        <f t="shared" si="3"/>
        <v>0</v>
      </c>
      <c r="S47" s="2"/>
      <c r="T47" s="2"/>
      <c r="U47" s="2"/>
      <c r="V47" s="2"/>
      <c r="W47" s="2"/>
      <c r="X47" s="16"/>
      <c r="Y47" s="2"/>
      <c r="Z47" s="2"/>
      <c r="AA47" s="2"/>
      <c r="AB47" s="2"/>
      <c r="AC47" s="2"/>
      <c r="AD47" s="2"/>
      <c r="AE47" s="2"/>
      <c r="AF47" s="2"/>
      <c r="AG47" s="2"/>
      <c r="AH47" s="2"/>
      <c r="AI47" s="2"/>
      <c r="AJ47" s="2"/>
      <c r="AK47" s="2"/>
      <c r="AL47" s="2"/>
      <c r="AM47" s="2"/>
    </row>
    <row r="48" spans="1:39" ht="34.5" customHeight="1">
      <c r="A48" s="710">
        <f>IF(OR(AND($G$41="no",I48&gt;0,J48&gt;0,K48&gt;0),AND($G$41="no",I48=0,J48=0,K48=0)),1,IF(AND($G$41="yes",I48="",J48="",K48=""),1,0))</f>
        <v>0</v>
      </c>
      <c r="B48" s="2"/>
      <c r="C48" s="2"/>
      <c r="D48" s="2"/>
      <c r="E48" s="2"/>
      <c r="F48" s="690">
        <f t="shared" si="4"/>
        <v>30</v>
      </c>
      <c r="G48" s="701" t="s">
        <v>234</v>
      </c>
      <c r="H48" s="703"/>
      <c r="I48" s="40"/>
      <c r="J48" s="187"/>
      <c r="K48" s="187"/>
      <c r="L48" s="921" t="str">
        <f>IF(OR(AND($G$41="no",I48&gt;0,K48&lt;=0),AND($G$41="no",I48&gt;0,J48&lt;=0)),"Enter Min/Max Occupancy","")</f>
        <v/>
      </c>
      <c r="M48" s="922"/>
      <c r="N48" s="37"/>
      <c r="O48" s="2"/>
      <c r="P48" s="2" t="str">
        <f>'D1.Occpcy&amp;Rent'!AK19</f>
        <v>3BR</v>
      </c>
      <c r="Q48" s="116">
        <f t="shared" si="2"/>
        <v>0</v>
      </c>
      <c r="R48" s="116">
        <f t="shared" si="3"/>
        <v>0</v>
      </c>
      <c r="S48" s="2"/>
      <c r="T48" s="2"/>
      <c r="U48" s="2"/>
      <c r="V48" s="2"/>
      <c r="W48" s="2"/>
      <c r="X48" s="16"/>
      <c r="Y48" s="2"/>
      <c r="Z48" s="2"/>
      <c r="AA48" s="2"/>
      <c r="AB48" s="2"/>
      <c r="AC48" s="2"/>
      <c r="AD48" s="2"/>
      <c r="AE48" s="2"/>
      <c r="AF48" s="2"/>
      <c r="AG48" s="2"/>
      <c r="AH48" s="2"/>
      <c r="AI48" s="2"/>
      <c r="AJ48" s="2"/>
      <c r="AK48" s="2"/>
      <c r="AL48" s="2"/>
      <c r="AM48" s="2"/>
    </row>
    <row r="49" spans="1:16043" ht="34.5" customHeight="1">
      <c r="A49" s="710">
        <f>IF(OR(AND($G$41="no",I49&gt;0,J49&gt;0,K49&gt;0),AND($G$41="no",I49=0,J49=0,K49=0)),1,IF(AND($G$41="yes",I49="",J49="",K49=""),1,0))</f>
        <v>0</v>
      </c>
      <c r="B49" s="2"/>
      <c r="C49" s="2"/>
      <c r="D49" s="2"/>
      <c r="E49" s="2"/>
      <c r="F49" s="690">
        <f t="shared" si="4"/>
        <v>31</v>
      </c>
      <c r="G49" s="701" t="s">
        <v>233</v>
      </c>
      <c r="H49" s="704"/>
      <c r="I49" s="40"/>
      <c r="J49" s="187"/>
      <c r="K49" s="187"/>
      <c r="L49" s="921" t="str">
        <f>IF(OR(AND($G$41="no",I49&gt;0,K49&lt;=0),AND($G$41="no",I49&gt;0,J49&lt;=0)),"Enter Min/Max Occupancy","")</f>
        <v/>
      </c>
      <c r="M49" s="922"/>
      <c r="N49" s="37"/>
      <c r="O49" s="2"/>
      <c r="P49" s="2" t="str">
        <f>'D1.Occpcy&amp;Rent'!AK20</f>
        <v>4BR</v>
      </c>
      <c r="Q49" s="116">
        <f t="shared" si="2"/>
        <v>0</v>
      </c>
      <c r="R49" s="116">
        <f t="shared" si="3"/>
        <v>0</v>
      </c>
      <c r="S49" s="2"/>
      <c r="T49" s="2"/>
      <c r="U49" s="2"/>
      <c r="V49" s="2"/>
      <c r="W49" s="2"/>
      <c r="X49" s="16"/>
      <c r="Y49" s="2"/>
      <c r="Z49" s="2"/>
      <c r="AA49" s="2"/>
      <c r="AB49" s="2"/>
      <c r="AC49" s="2"/>
      <c r="AD49" s="2"/>
      <c r="AE49" s="2"/>
      <c r="AF49" s="2"/>
      <c r="AG49" s="2"/>
      <c r="AH49" s="2"/>
      <c r="AI49" s="2"/>
      <c r="AJ49" s="2"/>
      <c r="AK49" s="2"/>
      <c r="AL49" s="2"/>
      <c r="AM49" s="2"/>
    </row>
    <row r="50" spans="1:16043" ht="34.5" customHeight="1">
      <c r="A50" s="710">
        <f>IF(OR(AND($G$41="no",I50&gt;0,J50&gt;0,K50&gt;0),AND($G$41="no",I50=0,J50=0,K50=0)),1,IF(AND($G$41="yes",I50="",J50="",K50=""),1,0))</f>
        <v>0</v>
      </c>
      <c r="B50" s="2"/>
      <c r="C50" s="2"/>
      <c r="D50" s="2"/>
      <c r="E50" s="2"/>
      <c r="F50" s="690">
        <f t="shared" si="4"/>
        <v>32</v>
      </c>
      <c r="G50" s="701" t="s">
        <v>237</v>
      </c>
      <c r="H50" s="704"/>
      <c r="I50" s="40"/>
      <c r="J50" s="187"/>
      <c r="K50" s="187"/>
      <c r="L50" s="921" t="str">
        <f>IF(OR(AND($G$41="no",I50&gt;0,K50&lt;=0),AND($G$41="no",I50&gt;0,J50&lt;=0)),"Enter Min/Max Occupancy","")</f>
        <v/>
      </c>
      <c r="M50" s="922"/>
      <c r="N50" s="37"/>
      <c r="O50" s="2"/>
      <c r="P50" s="2" t="str">
        <f>'D1.Occpcy&amp;Rent'!AK21</f>
        <v>5+BR</v>
      </c>
      <c r="Q50" s="116">
        <f t="shared" si="2"/>
        <v>0</v>
      </c>
      <c r="R50" s="116">
        <f t="shared" si="3"/>
        <v>0</v>
      </c>
      <c r="S50" s="2"/>
      <c r="T50" s="2"/>
      <c r="U50" s="2"/>
      <c r="V50" s="2"/>
      <c r="W50" s="2"/>
      <c r="X50" s="16"/>
      <c r="Y50" s="2"/>
      <c r="Z50" s="2"/>
      <c r="AA50" s="2"/>
      <c r="AB50" s="2"/>
      <c r="AC50" s="2"/>
      <c r="AD50" s="2"/>
      <c r="AE50" s="2"/>
      <c r="AF50" s="2"/>
      <c r="AG50" s="2"/>
      <c r="AH50" s="2"/>
      <c r="AI50" s="2"/>
      <c r="AJ50" s="2"/>
      <c r="AK50" s="2"/>
      <c r="AL50" s="2"/>
      <c r="AM50" s="2"/>
    </row>
    <row r="51" spans="1:16043" ht="18.75">
      <c r="A51" s="2"/>
      <c r="B51" s="2"/>
      <c r="C51" s="2"/>
      <c r="D51" s="116"/>
      <c r="F51" s="690">
        <f t="shared" si="4"/>
        <v>33</v>
      </c>
      <c r="G51" s="909" t="s">
        <v>279</v>
      </c>
      <c r="H51" s="910"/>
      <c r="I51" s="705">
        <f>SUM(I44:I50)</f>
        <v>0</v>
      </c>
      <c r="J51" s="706"/>
      <c r="K51" s="706"/>
      <c r="L51" s="706"/>
      <c r="M51" s="707"/>
      <c r="N51" s="37"/>
      <c r="O51" s="2"/>
      <c r="P51" s="2"/>
      <c r="Q51" s="2"/>
      <c r="R51" s="2"/>
      <c r="S51" s="2"/>
      <c r="T51" s="2"/>
      <c r="U51" s="2"/>
      <c r="V51" s="2"/>
      <c r="W51" s="2"/>
      <c r="X51" s="16"/>
      <c r="Y51" s="2"/>
      <c r="Z51" s="2"/>
      <c r="AA51" s="2"/>
      <c r="AB51" s="2"/>
      <c r="AC51" s="2"/>
      <c r="AD51" s="2"/>
      <c r="AE51" s="2"/>
      <c r="AF51" s="2"/>
      <c r="AG51" s="2"/>
      <c r="AH51" s="2"/>
      <c r="AI51" s="2"/>
      <c r="AJ51" s="2"/>
      <c r="AK51" s="2"/>
      <c r="AL51" s="2"/>
      <c r="AM51" s="2"/>
    </row>
    <row r="52" spans="1:16043" ht="43.5" customHeight="1">
      <c r="A52" s="710">
        <f>IF(AND($G$41="no",I52&gt;0),1,IF(AND($G$41="yes",I52=""),1,0))</f>
        <v>0</v>
      </c>
      <c r="B52" s="2"/>
      <c r="C52" s="2"/>
      <c r="D52" s="116"/>
      <c r="F52" s="690">
        <f t="shared" si="4"/>
        <v>34</v>
      </c>
      <c r="G52" s="909" t="s">
        <v>374</v>
      </c>
      <c r="H52" s="910"/>
      <c r="I52" s="691"/>
      <c r="J52" s="708"/>
      <c r="K52" s="708"/>
      <c r="L52" s="708"/>
      <c r="M52" s="709"/>
      <c r="N52" s="37"/>
      <c r="O52" s="2"/>
      <c r="P52" s="2"/>
      <c r="Q52" s="2"/>
      <c r="R52" s="2"/>
      <c r="S52" s="2"/>
      <c r="T52" s="2"/>
      <c r="U52" s="2"/>
      <c r="V52" s="2"/>
      <c r="W52" s="2"/>
      <c r="X52" s="16"/>
      <c r="Y52" s="2"/>
      <c r="Z52" s="2"/>
      <c r="AA52" s="2"/>
      <c r="AB52" s="2"/>
      <c r="AC52" s="2"/>
      <c r="AD52" s="2"/>
      <c r="AE52" s="2"/>
      <c r="AF52" s="2"/>
      <c r="AG52" s="2"/>
      <c r="AH52" s="2"/>
      <c r="AI52" s="2"/>
      <c r="AJ52" s="2"/>
      <c r="AK52" s="2"/>
      <c r="AL52" s="2"/>
      <c r="AM52" s="2"/>
    </row>
    <row r="53" spans="1:16043" ht="76.5" customHeight="1">
      <c r="A53" s="710">
        <f>IF(AND(G53="",$G$41="yes"),1,IF(AND($G$41="no",G53&lt;&gt;""),1,0))</f>
        <v>0</v>
      </c>
      <c r="B53" s="2"/>
      <c r="C53" s="2"/>
      <c r="D53" s="2"/>
      <c r="E53" s="117"/>
      <c r="F53" s="690">
        <f>F52+1</f>
        <v>35</v>
      </c>
      <c r="G53" s="40"/>
      <c r="H53" s="128"/>
      <c r="I53" s="905" t="s">
        <v>674</v>
      </c>
      <c r="J53" s="905"/>
      <c r="K53" s="905"/>
      <c r="L53" s="905"/>
      <c r="M53" s="711"/>
      <c r="N53" s="37"/>
      <c r="O53" s="2"/>
      <c r="P53" s="2"/>
      <c r="Q53" s="2"/>
      <c r="R53" s="2"/>
      <c r="S53" s="101"/>
      <c r="T53" s="2"/>
      <c r="U53" s="2"/>
      <c r="V53" s="2"/>
      <c r="W53" s="2"/>
      <c r="X53" s="16"/>
      <c r="Y53" s="2"/>
      <c r="Z53" s="2"/>
      <c r="AA53" s="2"/>
      <c r="AB53" s="2"/>
      <c r="AC53" s="2"/>
      <c r="AD53" s="2"/>
      <c r="AE53" s="2"/>
      <c r="AF53" s="2"/>
      <c r="AG53" s="2"/>
      <c r="AH53" s="2"/>
      <c r="AI53" s="2"/>
      <c r="AJ53" s="2"/>
      <c r="AK53" s="2"/>
      <c r="AL53" s="2"/>
      <c r="AM53" s="2"/>
    </row>
    <row r="54" spans="1:16043" ht="75.75" customHeight="1">
      <c r="A54" s="710">
        <f t="shared" ref="A54" si="5">IF(G54="",0,1)</f>
        <v>1</v>
      </c>
      <c r="B54" s="2"/>
      <c r="C54" s="2"/>
      <c r="D54" s="2"/>
      <c r="E54" s="117"/>
      <c r="F54" s="690">
        <f t="shared" ref="F54:F58" si="6">F53+1</f>
        <v>36</v>
      </c>
      <c r="G54" s="229">
        <f>C.Eviction!E73</f>
        <v>0</v>
      </c>
      <c r="H54" s="129"/>
      <c r="I54" s="904" t="s">
        <v>673</v>
      </c>
      <c r="J54" s="904"/>
      <c r="K54" s="904"/>
      <c r="L54" s="904"/>
      <c r="M54" s="711"/>
      <c r="N54" s="37"/>
      <c r="O54" s="2"/>
      <c r="P54" s="2"/>
      <c r="Q54" s="2"/>
      <c r="R54" s="2"/>
      <c r="S54" s="101"/>
      <c r="T54" s="2"/>
      <c r="U54" s="2"/>
      <c r="V54" s="2"/>
      <c r="W54" s="2"/>
      <c r="X54" s="16"/>
      <c r="Y54" s="2"/>
      <c r="Z54" s="2"/>
      <c r="AA54" s="2"/>
      <c r="AB54" s="2"/>
      <c r="AC54" s="2"/>
      <c r="AD54" s="2"/>
      <c r="AE54" s="2"/>
      <c r="AF54" s="2"/>
      <c r="AG54" s="2"/>
      <c r="AH54" s="2"/>
      <c r="AI54" s="2"/>
      <c r="AJ54" s="2"/>
      <c r="AK54" s="2"/>
      <c r="AL54" s="2"/>
      <c r="AM54" s="2"/>
    </row>
    <row r="55" spans="1:16043" ht="75.75" customHeight="1">
      <c r="A55" s="710">
        <f>IF(AND(G55="",$G$41="yes"),1,IF(AND($G$41="no",G55&lt;&gt;""),1,0))</f>
        <v>0</v>
      </c>
      <c r="B55" s="2"/>
      <c r="C55" s="2"/>
      <c r="D55" s="2"/>
      <c r="E55" s="117"/>
      <c r="F55" s="690">
        <f t="shared" si="6"/>
        <v>37</v>
      </c>
      <c r="G55" s="40"/>
      <c r="H55" s="173"/>
      <c r="I55" s="905" t="s">
        <v>675</v>
      </c>
      <c r="J55" s="905"/>
      <c r="K55" s="905"/>
      <c r="L55" s="905"/>
      <c r="M55" s="711"/>
      <c r="N55" s="37"/>
      <c r="O55" s="2"/>
      <c r="P55" s="2"/>
      <c r="Q55" s="2"/>
      <c r="R55" s="2"/>
      <c r="S55" s="2"/>
      <c r="T55" s="2"/>
      <c r="U55" s="2"/>
      <c r="V55" s="2"/>
      <c r="W55" s="2"/>
      <c r="X55" s="16"/>
      <c r="Y55" s="2"/>
      <c r="Z55" s="2"/>
      <c r="AA55" s="2"/>
      <c r="AB55" s="2"/>
      <c r="AC55" s="2"/>
      <c r="AD55" s="2"/>
      <c r="AE55" s="2"/>
      <c r="AF55" s="2"/>
      <c r="AG55" s="2"/>
      <c r="AH55" s="2"/>
      <c r="AI55" s="2"/>
      <c r="AJ55" s="2"/>
      <c r="AK55" s="2"/>
      <c r="AL55" s="2"/>
      <c r="AM55" s="2"/>
    </row>
    <row r="56" spans="1:16043" ht="99.75" customHeight="1">
      <c r="A56" s="710">
        <f>IF(AND(G56="",$G$41="yes"),1,IF(AND($G$41="no",G56&lt;&gt;""),1,0))</f>
        <v>0</v>
      </c>
      <c r="B56" s="2"/>
      <c r="C56" s="2"/>
      <c r="D56" s="2"/>
      <c r="E56" s="117"/>
      <c r="F56" s="690">
        <f t="shared" si="6"/>
        <v>38</v>
      </c>
      <c r="G56" s="40"/>
      <c r="H56" s="130"/>
      <c r="I56" s="905" t="s">
        <v>378</v>
      </c>
      <c r="J56" s="905"/>
      <c r="K56" s="905"/>
      <c r="L56" s="905"/>
      <c r="M56" s="711"/>
      <c r="N56" s="37"/>
      <c r="O56" s="2"/>
      <c r="P56" s="2"/>
      <c r="Q56" s="2"/>
      <c r="R56" s="2"/>
      <c r="S56" s="260"/>
    </row>
    <row r="57" spans="1:16043" s="2" customFormat="1" ht="77.25" customHeight="1">
      <c r="A57" s="710">
        <f>IF(AND(G57="",$G$41="yes"),1,IF(AND($G$41="no",G57&lt;&gt;""),1,0))</f>
        <v>0</v>
      </c>
      <c r="E57" s="117"/>
      <c r="F57" s="690">
        <f t="shared" si="6"/>
        <v>39</v>
      </c>
      <c r="G57" s="295"/>
      <c r="H57" s="296"/>
      <c r="I57" s="915" t="s">
        <v>708</v>
      </c>
      <c r="J57" s="915"/>
      <c r="K57" s="915"/>
      <c r="L57" s="915"/>
      <c r="M57" s="712"/>
      <c r="N57" s="37"/>
      <c r="S57" s="260"/>
      <c r="X57" s="16"/>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c r="EYW57"/>
      <c r="EYX57"/>
      <c r="EYY57"/>
      <c r="EYZ57"/>
      <c r="EZA57"/>
      <c r="EZB57"/>
      <c r="EZC57"/>
      <c r="EZD57"/>
      <c r="EZE57"/>
      <c r="EZF57"/>
      <c r="EZG57"/>
      <c r="EZH57"/>
      <c r="EZI57"/>
      <c r="EZJ57"/>
      <c r="EZK57"/>
      <c r="EZL57"/>
      <c r="EZM57"/>
      <c r="EZN57"/>
      <c r="EZO57"/>
      <c r="EZP57"/>
      <c r="EZQ57"/>
      <c r="EZR57"/>
      <c r="EZS57"/>
      <c r="EZT57"/>
      <c r="EZU57"/>
      <c r="EZV57"/>
      <c r="EZW57"/>
      <c r="EZX57"/>
      <c r="EZY57"/>
      <c r="EZZ57"/>
      <c r="FAA57"/>
      <c r="FAB57"/>
      <c r="FAC57"/>
      <c r="FAD57"/>
      <c r="FAE57"/>
      <c r="FAF57"/>
      <c r="FAG57"/>
      <c r="FAH57"/>
      <c r="FAI57"/>
      <c r="FAJ57"/>
      <c r="FAK57"/>
      <c r="FAL57"/>
      <c r="FAM57"/>
      <c r="FAN57"/>
      <c r="FAO57"/>
      <c r="FAP57"/>
      <c r="FAQ57"/>
      <c r="FAR57"/>
      <c r="FAS57"/>
      <c r="FAT57"/>
      <c r="FAU57"/>
      <c r="FAV57"/>
      <c r="FAW57"/>
      <c r="FAX57"/>
      <c r="FAY57"/>
      <c r="FAZ57"/>
      <c r="FBA57"/>
      <c r="FBB57"/>
      <c r="FBC57"/>
      <c r="FBD57"/>
      <c r="FBE57"/>
      <c r="FBF57"/>
      <c r="FBG57"/>
      <c r="FBH57"/>
      <c r="FBI57"/>
      <c r="FBJ57"/>
      <c r="FBK57"/>
      <c r="FBL57"/>
      <c r="FBM57"/>
      <c r="FBN57"/>
      <c r="FBO57"/>
      <c r="FBP57"/>
      <c r="FBQ57"/>
      <c r="FBR57"/>
      <c r="FBS57"/>
      <c r="FBT57"/>
      <c r="FBU57"/>
      <c r="FBV57"/>
      <c r="FBW57"/>
      <c r="FBX57"/>
      <c r="FBY57"/>
      <c r="FBZ57"/>
      <c r="FCA57"/>
      <c r="FCB57"/>
      <c r="FCC57"/>
      <c r="FCD57"/>
      <c r="FCE57"/>
      <c r="FCF57"/>
      <c r="FCG57"/>
      <c r="FCH57"/>
      <c r="FCI57"/>
      <c r="FCJ57"/>
      <c r="FCK57"/>
      <c r="FCL57"/>
      <c r="FCM57"/>
      <c r="FCN57"/>
      <c r="FCO57"/>
      <c r="FCP57"/>
      <c r="FCQ57"/>
      <c r="FCR57"/>
      <c r="FCS57"/>
      <c r="FCT57"/>
      <c r="FCU57"/>
      <c r="FCV57"/>
      <c r="FCW57"/>
      <c r="FCX57"/>
      <c r="FCY57"/>
      <c r="FCZ57"/>
      <c r="FDA57"/>
      <c r="FDB57"/>
      <c r="FDC57"/>
      <c r="FDD57"/>
      <c r="FDE57"/>
      <c r="FDF57"/>
      <c r="FDG57"/>
      <c r="FDH57"/>
      <c r="FDI57"/>
      <c r="FDJ57"/>
      <c r="FDK57"/>
      <c r="FDL57"/>
      <c r="FDM57"/>
      <c r="FDN57"/>
      <c r="FDO57"/>
      <c r="FDP57"/>
      <c r="FDQ57"/>
      <c r="FDR57"/>
      <c r="FDS57"/>
      <c r="FDT57"/>
      <c r="FDU57"/>
      <c r="FDV57"/>
      <c r="FDW57"/>
      <c r="FDX57"/>
      <c r="FDY57"/>
      <c r="FDZ57"/>
      <c r="FEA57"/>
      <c r="FEB57"/>
      <c r="FEC57"/>
      <c r="FED57"/>
      <c r="FEE57"/>
      <c r="FEF57"/>
      <c r="FEG57"/>
      <c r="FEH57"/>
      <c r="FEI57"/>
      <c r="FEJ57"/>
      <c r="FEK57"/>
      <c r="FEL57"/>
      <c r="FEM57"/>
      <c r="FEN57"/>
      <c r="FEO57"/>
      <c r="FEP57"/>
      <c r="FEQ57"/>
      <c r="FER57"/>
      <c r="FES57"/>
      <c r="FET57"/>
      <c r="FEU57"/>
      <c r="FEV57"/>
      <c r="FEW57"/>
      <c r="FEX57"/>
      <c r="FEY57"/>
      <c r="FEZ57"/>
      <c r="FFA57"/>
      <c r="FFB57"/>
      <c r="FFC57"/>
      <c r="FFD57"/>
      <c r="FFE57"/>
      <c r="FFF57"/>
      <c r="FFG57"/>
      <c r="FFH57"/>
      <c r="FFI57"/>
      <c r="FFJ57"/>
      <c r="FFK57"/>
      <c r="FFL57"/>
      <c r="FFM57"/>
      <c r="FFN57"/>
      <c r="FFO57"/>
      <c r="FFP57"/>
      <c r="FFQ57"/>
      <c r="FFR57"/>
      <c r="FFS57"/>
      <c r="FFT57"/>
      <c r="FFU57"/>
      <c r="FFV57"/>
      <c r="FFW57"/>
      <c r="FFX57"/>
      <c r="FFY57"/>
      <c r="FFZ57"/>
      <c r="FGA57"/>
      <c r="FGB57"/>
      <c r="FGC57"/>
      <c r="FGD57"/>
      <c r="FGE57"/>
      <c r="FGF57"/>
      <c r="FGG57"/>
      <c r="FGH57"/>
      <c r="FGI57"/>
      <c r="FGJ57"/>
      <c r="FGK57"/>
      <c r="FGL57"/>
      <c r="FGM57"/>
      <c r="FGN57"/>
      <c r="FGO57"/>
      <c r="FGP57"/>
      <c r="FGQ57"/>
      <c r="FGR57"/>
      <c r="FGS57"/>
      <c r="FGT57"/>
      <c r="FGU57"/>
      <c r="FGV57"/>
      <c r="FGW57"/>
      <c r="FGX57"/>
      <c r="FGY57"/>
      <c r="FGZ57"/>
      <c r="FHA57"/>
      <c r="FHB57"/>
      <c r="FHC57"/>
      <c r="FHD57"/>
      <c r="FHE57"/>
      <c r="FHF57"/>
      <c r="FHG57"/>
      <c r="FHH57"/>
      <c r="FHI57"/>
      <c r="FHJ57"/>
      <c r="FHK57"/>
      <c r="FHL57"/>
      <c r="FHM57"/>
      <c r="FHN57"/>
      <c r="FHO57"/>
      <c r="FHP57"/>
      <c r="FHQ57"/>
      <c r="FHR57"/>
      <c r="FHS57"/>
      <c r="FHT57"/>
      <c r="FHU57"/>
      <c r="FHV57"/>
      <c r="FHW57"/>
      <c r="FHX57"/>
      <c r="FHY57"/>
      <c r="FHZ57"/>
      <c r="FIA57"/>
      <c r="FIB57"/>
      <c r="FIC57"/>
      <c r="FID57"/>
      <c r="FIE57"/>
      <c r="FIF57"/>
      <c r="FIG57"/>
      <c r="FIH57"/>
      <c r="FII57"/>
      <c r="FIJ57"/>
      <c r="FIK57"/>
      <c r="FIL57"/>
      <c r="FIM57"/>
      <c r="FIN57"/>
      <c r="FIO57"/>
      <c r="FIP57"/>
      <c r="FIQ57"/>
      <c r="FIR57"/>
      <c r="FIS57"/>
      <c r="FIT57"/>
      <c r="FIU57"/>
      <c r="FIV57"/>
      <c r="FIW57"/>
      <c r="FIX57"/>
      <c r="FIY57"/>
      <c r="FIZ57"/>
      <c r="FJA57"/>
      <c r="FJB57"/>
      <c r="FJC57"/>
      <c r="FJD57"/>
      <c r="FJE57"/>
      <c r="FJF57"/>
      <c r="FJG57"/>
      <c r="FJH57"/>
      <c r="FJI57"/>
      <c r="FJJ57"/>
      <c r="FJK57"/>
      <c r="FJL57"/>
      <c r="FJM57"/>
      <c r="FJN57"/>
      <c r="FJO57"/>
      <c r="FJP57"/>
      <c r="FJQ57"/>
      <c r="FJR57"/>
      <c r="FJS57"/>
      <c r="FJT57"/>
      <c r="FJU57"/>
      <c r="FJV57"/>
      <c r="FJW57"/>
      <c r="FJX57"/>
      <c r="FJY57"/>
      <c r="FJZ57"/>
      <c r="FKA57"/>
      <c r="FKB57"/>
      <c r="FKC57"/>
      <c r="FKD57"/>
      <c r="FKE57"/>
      <c r="FKF57"/>
      <c r="FKG57"/>
      <c r="FKH57"/>
      <c r="FKI57"/>
      <c r="FKJ57"/>
      <c r="FKK57"/>
      <c r="FKL57"/>
      <c r="FKM57"/>
      <c r="FKN57"/>
      <c r="FKO57"/>
      <c r="FKP57"/>
      <c r="FKQ57"/>
      <c r="FKR57"/>
      <c r="FKS57"/>
      <c r="FKT57"/>
      <c r="FKU57"/>
      <c r="FKV57"/>
      <c r="FKW57"/>
      <c r="FKX57"/>
      <c r="FKY57"/>
      <c r="FKZ57"/>
      <c r="FLA57"/>
      <c r="FLB57"/>
      <c r="FLC57"/>
      <c r="FLD57"/>
      <c r="FLE57"/>
      <c r="FLF57"/>
      <c r="FLG57"/>
      <c r="FLH57"/>
      <c r="FLI57"/>
      <c r="FLJ57"/>
      <c r="FLK57"/>
      <c r="FLL57"/>
      <c r="FLM57"/>
      <c r="FLN57"/>
      <c r="FLO57"/>
      <c r="FLP57"/>
      <c r="FLQ57"/>
      <c r="FLR57"/>
      <c r="FLS57"/>
      <c r="FLT57"/>
      <c r="FLU57"/>
      <c r="FLV57"/>
      <c r="FLW57"/>
      <c r="FLX57"/>
      <c r="FLY57"/>
      <c r="FLZ57"/>
      <c r="FMA57"/>
      <c r="FMB57"/>
      <c r="FMC57"/>
      <c r="FMD57"/>
      <c r="FME57"/>
      <c r="FMF57"/>
      <c r="FMG57"/>
      <c r="FMH57"/>
      <c r="FMI57"/>
      <c r="FMJ57"/>
      <c r="FMK57"/>
      <c r="FML57"/>
      <c r="FMM57"/>
      <c r="FMN57"/>
      <c r="FMO57"/>
      <c r="FMP57"/>
      <c r="FMQ57"/>
      <c r="FMR57"/>
      <c r="FMS57"/>
      <c r="FMT57"/>
      <c r="FMU57"/>
      <c r="FMV57"/>
      <c r="FMW57"/>
      <c r="FMX57"/>
      <c r="FMY57"/>
      <c r="FMZ57"/>
      <c r="FNA57"/>
      <c r="FNB57"/>
      <c r="FNC57"/>
      <c r="FND57"/>
      <c r="FNE57"/>
      <c r="FNF57"/>
      <c r="FNG57"/>
      <c r="FNH57"/>
      <c r="FNI57"/>
      <c r="FNJ57"/>
      <c r="FNK57"/>
      <c r="FNL57"/>
      <c r="FNM57"/>
      <c r="FNN57"/>
      <c r="FNO57"/>
      <c r="FNP57"/>
      <c r="FNQ57"/>
      <c r="FNR57"/>
      <c r="FNS57"/>
      <c r="FNT57"/>
      <c r="FNU57"/>
      <c r="FNV57"/>
      <c r="FNW57"/>
      <c r="FNX57"/>
      <c r="FNY57"/>
      <c r="FNZ57"/>
      <c r="FOA57"/>
      <c r="FOB57"/>
      <c r="FOC57"/>
      <c r="FOD57"/>
      <c r="FOE57"/>
      <c r="FOF57"/>
      <c r="FOG57"/>
      <c r="FOH57"/>
      <c r="FOI57"/>
      <c r="FOJ57"/>
      <c r="FOK57"/>
      <c r="FOL57"/>
      <c r="FOM57"/>
      <c r="FON57"/>
      <c r="FOO57"/>
      <c r="FOP57"/>
      <c r="FOQ57"/>
      <c r="FOR57"/>
      <c r="FOS57"/>
      <c r="FOT57"/>
      <c r="FOU57"/>
      <c r="FOV57"/>
      <c r="FOW57"/>
      <c r="FOX57"/>
      <c r="FOY57"/>
      <c r="FOZ57"/>
      <c r="FPA57"/>
      <c r="FPB57"/>
      <c r="FPC57"/>
      <c r="FPD57"/>
      <c r="FPE57"/>
      <c r="FPF57"/>
      <c r="FPG57"/>
      <c r="FPH57"/>
      <c r="FPI57"/>
      <c r="FPJ57"/>
      <c r="FPK57"/>
      <c r="FPL57"/>
      <c r="FPM57"/>
      <c r="FPN57"/>
      <c r="FPO57"/>
      <c r="FPP57"/>
      <c r="FPQ57"/>
      <c r="FPR57"/>
      <c r="FPS57"/>
      <c r="FPT57"/>
      <c r="FPU57"/>
      <c r="FPV57"/>
      <c r="FPW57"/>
      <c r="FPX57"/>
      <c r="FPY57"/>
      <c r="FPZ57"/>
      <c r="FQA57"/>
      <c r="FQB57"/>
      <c r="FQC57"/>
      <c r="FQD57"/>
      <c r="FQE57"/>
      <c r="FQF57"/>
      <c r="FQG57"/>
      <c r="FQH57"/>
      <c r="FQI57"/>
      <c r="FQJ57"/>
      <c r="FQK57"/>
      <c r="FQL57"/>
      <c r="FQM57"/>
      <c r="FQN57"/>
      <c r="FQO57"/>
      <c r="FQP57"/>
      <c r="FQQ57"/>
      <c r="FQR57"/>
      <c r="FQS57"/>
      <c r="FQT57"/>
      <c r="FQU57"/>
      <c r="FQV57"/>
      <c r="FQW57"/>
      <c r="FQX57"/>
      <c r="FQY57"/>
      <c r="FQZ57"/>
      <c r="FRA57"/>
      <c r="FRB57"/>
      <c r="FRC57"/>
      <c r="FRD57"/>
      <c r="FRE57"/>
      <c r="FRF57"/>
      <c r="FRG57"/>
      <c r="FRH57"/>
      <c r="FRI57"/>
      <c r="FRJ57"/>
      <c r="FRK57"/>
      <c r="FRL57"/>
      <c r="FRM57"/>
      <c r="FRN57"/>
      <c r="FRO57"/>
      <c r="FRP57"/>
      <c r="FRQ57"/>
      <c r="FRR57"/>
      <c r="FRS57"/>
      <c r="FRT57"/>
      <c r="FRU57"/>
      <c r="FRV57"/>
      <c r="FRW57"/>
      <c r="FRX57"/>
      <c r="FRY57"/>
      <c r="FRZ57"/>
      <c r="FSA57"/>
      <c r="FSB57"/>
      <c r="FSC57"/>
      <c r="FSD57"/>
      <c r="FSE57"/>
      <c r="FSF57"/>
      <c r="FSG57"/>
      <c r="FSH57"/>
      <c r="FSI57"/>
      <c r="FSJ57"/>
      <c r="FSK57"/>
      <c r="FSL57"/>
      <c r="FSM57"/>
      <c r="FSN57"/>
      <c r="FSO57"/>
      <c r="FSP57"/>
      <c r="FSQ57"/>
      <c r="FSR57"/>
      <c r="FSS57"/>
      <c r="FST57"/>
      <c r="FSU57"/>
      <c r="FSV57"/>
      <c r="FSW57"/>
      <c r="FSX57"/>
      <c r="FSY57"/>
      <c r="FSZ57"/>
      <c r="FTA57"/>
      <c r="FTB57"/>
      <c r="FTC57"/>
      <c r="FTD57"/>
      <c r="FTE57"/>
      <c r="FTF57"/>
      <c r="FTG57"/>
      <c r="FTH57"/>
      <c r="FTI57"/>
      <c r="FTJ57"/>
      <c r="FTK57"/>
      <c r="FTL57"/>
      <c r="FTM57"/>
      <c r="FTN57"/>
      <c r="FTO57"/>
      <c r="FTP57"/>
      <c r="FTQ57"/>
      <c r="FTR57"/>
      <c r="FTS57"/>
      <c r="FTT57"/>
      <c r="FTU57"/>
      <c r="FTV57"/>
      <c r="FTW57"/>
      <c r="FTX57"/>
      <c r="FTY57"/>
      <c r="FTZ57"/>
      <c r="FUA57"/>
      <c r="FUB57"/>
      <c r="FUC57"/>
      <c r="FUD57"/>
      <c r="FUE57"/>
      <c r="FUF57"/>
      <c r="FUG57"/>
      <c r="FUH57"/>
      <c r="FUI57"/>
      <c r="FUJ57"/>
      <c r="FUK57"/>
      <c r="FUL57"/>
      <c r="FUM57"/>
      <c r="FUN57"/>
      <c r="FUO57"/>
      <c r="FUP57"/>
      <c r="FUQ57"/>
      <c r="FUR57"/>
      <c r="FUS57"/>
      <c r="FUT57"/>
      <c r="FUU57"/>
      <c r="FUV57"/>
      <c r="FUW57"/>
      <c r="FUX57"/>
      <c r="FUY57"/>
      <c r="FUZ57"/>
      <c r="FVA57"/>
      <c r="FVB57"/>
      <c r="FVC57"/>
      <c r="FVD57"/>
      <c r="FVE57"/>
      <c r="FVF57"/>
      <c r="FVG57"/>
      <c r="FVH57"/>
      <c r="FVI57"/>
      <c r="FVJ57"/>
      <c r="FVK57"/>
      <c r="FVL57"/>
      <c r="FVM57"/>
      <c r="FVN57"/>
      <c r="FVO57"/>
      <c r="FVP57"/>
      <c r="FVQ57"/>
      <c r="FVR57"/>
      <c r="FVS57"/>
      <c r="FVT57"/>
      <c r="FVU57"/>
      <c r="FVV57"/>
      <c r="FVW57"/>
      <c r="FVX57"/>
      <c r="FVY57"/>
      <c r="FVZ57"/>
      <c r="FWA57"/>
      <c r="FWB57"/>
      <c r="FWC57"/>
      <c r="FWD57"/>
      <c r="FWE57"/>
      <c r="FWF57"/>
      <c r="FWG57"/>
      <c r="FWH57"/>
      <c r="FWI57"/>
      <c r="FWJ57"/>
      <c r="FWK57"/>
      <c r="FWL57"/>
      <c r="FWM57"/>
      <c r="FWN57"/>
      <c r="FWO57"/>
      <c r="FWP57"/>
      <c r="FWQ57"/>
      <c r="FWR57"/>
      <c r="FWS57"/>
      <c r="FWT57"/>
      <c r="FWU57"/>
      <c r="FWV57"/>
      <c r="FWW57"/>
      <c r="FWX57"/>
      <c r="FWY57"/>
      <c r="FWZ57"/>
      <c r="FXA57"/>
      <c r="FXB57"/>
      <c r="FXC57"/>
      <c r="FXD57"/>
      <c r="FXE57"/>
      <c r="FXF57"/>
      <c r="FXG57"/>
      <c r="FXH57"/>
      <c r="FXI57"/>
      <c r="FXJ57"/>
      <c r="FXK57"/>
      <c r="FXL57"/>
      <c r="FXM57"/>
      <c r="FXN57"/>
      <c r="FXO57"/>
      <c r="FXP57"/>
      <c r="FXQ57"/>
      <c r="FXR57"/>
      <c r="FXS57"/>
      <c r="FXT57"/>
      <c r="FXU57"/>
      <c r="FXV57"/>
      <c r="FXW57"/>
      <c r="FXX57"/>
      <c r="FXY57"/>
      <c r="FXZ57"/>
      <c r="FYA57"/>
      <c r="FYB57"/>
      <c r="FYC57"/>
      <c r="FYD57"/>
      <c r="FYE57"/>
      <c r="FYF57"/>
      <c r="FYG57"/>
      <c r="FYH57"/>
      <c r="FYI57"/>
      <c r="FYJ57"/>
      <c r="FYK57"/>
      <c r="FYL57"/>
      <c r="FYM57"/>
      <c r="FYN57"/>
      <c r="FYO57"/>
      <c r="FYP57"/>
      <c r="FYQ57"/>
      <c r="FYR57"/>
      <c r="FYS57"/>
      <c r="FYT57"/>
      <c r="FYU57"/>
      <c r="FYV57"/>
      <c r="FYW57"/>
      <c r="FYX57"/>
      <c r="FYY57"/>
      <c r="FYZ57"/>
      <c r="FZA57"/>
      <c r="FZB57"/>
      <c r="FZC57"/>
      <c r="FZD57"/>
      <c r="FZE57"/>
      <c r="FZF57"/>
      <c r="FZG57"/>
      <c r="FZH57"/>
      <c r="FZI57"/>
      <c r="FZJ57"/>
      <c r="FZK57"/>
      <c r="FZL57"/>
      <c r="FZM57"/>
      <c r="FZN57"/>
      <c r="FZO57"/>
      <c r="FZP57"/>
      <c r="FZQ57"/>
      <c r="FZR57"/>
      <c r="FZS57"/>
      <c r="FZT57"/>
      <c r="FZU57"/>
      <c r="FZV57"/>
      <c r="FZW57"/>
      <c r="FZX57"/>
      <c r="FZY57"/>
      <c r="FZZ57"/>
      <c r="GAA57"/>
      <c r="GAB57"/>
      <c r="GAC57"/>
      <c r="GAD57"/>
      <c r="GAE57"/>
      <c r="GAF57"/>
      <c r="GAG57"/>
      <c r="GAH57"/>
      <c r="GAI57"/>
      <c r="GAJ57"/>
      <c r="GAK57"/>
      <c r="GAL57"/>
      <c r="GAM57"/>
      <c r="GAN57"/>
      <c r="GAO57"/>
      <c r="GAP57"/>
      <c r="GAQ57"/>
      <c r="GAR57"/>
      <c r="GAS57"/>
      <c r="GAT57"/>
      <c r="GAU57"/>
      <c r="GAV57"/>
      <c r="GAW57"/>
      <c r="GAX57"/>
      <c r="GAY57"/>
      <c r="GAZ57"/>
      <c r="GBA57"/>
      <c r="GBB57"/>
      <c r="GBC57"/>
      <c r="GBD57"/>
      <c r="GBE57"/>
      <c r="GBF57"/>
      <c r="GBG57"/>
      <c r="GBH57"/>
      <c r="GBI57"/>
      <c r="GBJ57"/>
      <c r="GBK57"/>
      <c r="GBL57"/>
      <c r="GBM57"/>
      <c r="GBN57"/>
      <c r="GBO57"/>
      <c r="GBP57"/>
      <c r="GBQ57"/>
      <c r="GBR57"/>
      <c r="GBS57"/>
      <c r="GBT57"/>
      <c r="GBU57"/>
      <c r="GBV57"/>
      <c r="GBW57"/>
      <c r="GBX57"/>
      <c r="GBY57"/>
      <c r="GBZ57"/>
      <c r="GCA57"/>
      <c r="GCB57"/>
      <c r="GCC57"/>
      <c r="GCD57"/>
      <c r="GCE57"/>
      <c r="GCF57"/>
      <c r="GCG57"/>
      <c r="GCH57"/>
      <c r="GCI57"/>
      <c r="GCJ57"/>
      <c r="GCK57"/>
      <c r="GCL57"/>
      <c r="GCM57"/>
      <c r="GCN57"/>
      <c r="GCO57"/>
      <c r="GCP57"/>
      <c r="GCQ57"/>
      <c r="GCR57"/>
      <c r="GCS57"/>
      <c r="GCT57"/>
      <c r="GCU57"/>
      <c r="GCV57"/>
      <c r="GCW57"/>
      <c r="GCX57"/>
      <c r="GCY57"/>
      <c r="GCZ57"/>
      <c r="GDA57"/>
      <c r="GDB57"/>
      <c r="GDC57"/>
      <c r="GDD57"/>
      <c r="GDE57"/>
      <c r="GDF57"/>
      <c r="GDG57"/>
      <c r="GDH57"/>
      <c r="GDI57"/>
      <c r="GDJ57"/>
      <c r="GDK57"/>
      <c r="GDL57"/>
      <c r="GDM57"/>
      <c r="GDN57"/>
      <c r="GDO57"/>
      <c r="GDP57"/>
      <c r="GDQ57"/>
      <c r="GDR57"/>
      <c r="GDS57"/>
      <c r="GDT57"/>
      <c r="GDU57"/>
      <c r="GDV57"/>
      <c r="GDW57"/>
      <c r="GDX57"/>
      <c r="GDY57"/>
      <c r="GDZ57"/>
      <c r="GEA57"/>
      <c r="GEB57"/>
      <c r="GEC57"/>
      <c r="GED57"/>
      <c r="GEE57"/>
      <c r="GEF57"/>
      <c r="GEG57"/>
      <c r="GEH57"/>
      <c r="GEI57"/>
      <c r="GEJ57"/>
      <c r="GEK57"/>
      <c r="GEL57"/>
      <c r="GEM57"/>
      <c r="GEN57"/>
      <c r="GEO57"/>
      <c r="GEP57"/>
      <c r="GEQ57"/>
      <c r="GER57"/>
      <c r="GES57"/>
      <c r="GET57"/>
      <c r="GEU57"/>
      <c r="GEV57"/>
      <c r="GEW57"/>
      <c r="GEX57"/>
      <c r="GEY57"/>
      <c r="GEZ57"/>
      <c r="GFA57"/>
      <c r="GFB57"/>
      <c r="GFC57"/>
      <c r="GFD57"/>
      <c r="GFE57"/>
      <c r="GFF57"/>
      <c r="GFG57"/>
      <c r="GFH57"/>
      <c r="GFI57"/>
      <c r="GFJ57"/>
      <c r="GFK57"/>
      <c r="GFL57"/>
      <c r="GFM57"/>
      <c r="GFN57"/>
      <c r="GFO57"/>
      <c r="GFP57"/>
      <c r="GFQ57"/>
      <c r="GFR57"/>
      <c r="GFS57"/>
      <c r="GFT57"/>
      <c r="GFU57"/>
      <c r="GFV57"/>
      <c r="GFW57"/>
      <c r="GFX57"/>
      <c r="GFY57"/>
      <c r="GFZ57"/>
      <c r="GGA57"/>
      <c r="GGB57"/>
      <c r="GGC57"/>
      <c r="GGD57"/>
      <c r="GGE57"/>
      <c r="GGF57"/>
      <c r="GGG57"/>
      <c r="GGH57"/>
      <c r="GGI57"/>
      <c r="GGJ57"/>
      <c r="GGK57"/>
      <c r="GGL57"/>
      <c r="GGM57"/>
      <c r="GGN57"/>
      <c r="GGO57"/>
      <c r="GGP57"/>
      <c r="GGQ57"/>
      <c r="GGR57"/>
      <c r="GGS57"/>
      <c r="GGT57"/>
      <c r="GGU57"/>
      <c r="GGV57"/>
      <c r="GGW57"/>
      <c r="GGX57"/>
      <c r="GGY57"/>
      <c r="GGZ57"/>
      <c r="GHA57"/>
      <c r="GHB57"/>
      <c r="GHC57"/>
      <c r="GHD57"/>
      <c r="GHE57"/>
      <c r="GHF57"/>
      <c r="GHG57"/>
      <c r="GHH57"/>
      <c r="GHI57"/>
      <c r="GHJ57"/>
      <c r="GHK57"/>
      <c r="GHL57"/>
      <c r="GHM57"/>
      <c r="GHN57"/>
      <c r="GHO57"/>
      <c r="GHP57"/>
      <c r="GHQ57"/>
      <c r="GHR57"/>
      <c r="GHS57"/>
      <c r="GHT57"/>
      <c r="GHU57"/>
      <c r="GHV57"/>
      <c r="GHW57"/>
      <c r="GHX57"/>
      <c r="GHY57"/>
      <c r="GHZ57"/>
      <c r="GIA57"/>
      <c r="GIB57"/>
      <c r="GIC57"/>
      <c r="GID57"/>
      <c r="GIE57"/>
      <c r="GIF57"/>
      <c r="GIG57"/>
      <c r="GIH57"/>
      <c r="GII57"/>
      <c r="GIJ57"/>
      <c r="GIK57"/>
      <c r="GIL57"/>
      <c r="GIM57"/>
      <c r="GIN57"/>
      <c r="GIO57"/>
      <c r="GIP57"/>
      <c r="GIQ57"/>
      <c r="GIR57"/>
      <c r="GIS57"/>
      <c r="GIT57"/>
      <c r="GIU57"/>
      <c r="GIV57"/>
      <c r="GIW57"/>
      <c r="GIX57"/>
      <c r="GIY57"/>
      <c r="GIZ57"/>
      <c r="GJA57"/>
      <c r="GJB57"/>
      <c r="GJC57"/>
      <c r="GJD57"/>
      <c r="GJE57"/>
      <c r="GJF57"/>
      <c r="GJG57"/>
      <c r="GJH57"/>
      <c r="GJI57"/>
      <c r="GJJ57"/>
      <c r="GJK57"/>
      <c r="GJL57"/>
      <c r="GJM57"/>
      <c r="GJN57"/>
      <c r="GJO57"/>
      <c r="GJP57"/>
      <c r="GJQ57"/>
      <c r="GJR57"/>
      <c r="GJS57"/>
      <c r="GJT57"/>
      <c r="GJU57"/>
      <c r="GJV57"/>
      <c r="GJW57"/>
      <c r="GJX57"/>
      <c r="GJY57"/>
      <c r="GJZ57"/>
      <c r="GKA57"/>
      <c r="GKB57"/>
      <c r="GKC57"/>
      <c r="GKD57"/>
      <c r="GKE57"/>
      <c r="GKF57"/>
      <c r="GKG57"/>
      <c r="GKH57"/>
      <c r="GKI57"/>
      <c r="GKJ57"/>
      <c r="GKK57"/>
      <c r="GKL57"/>
      <c r="GKM57"/>
      <c r="GKN57"/>
      <c r="GKO57"/>
      <c r="GKP57"/>
      <c r="GKQ57"/>
      <c r="GKR57"/>
      <c r="GKS57"/>
      <c r="GKT57"/>
      <c r="GKU57"/>
      <c r="GKV57"/>
      <c r="GKW57"/>
      <c r="GKX57"/>
      <c r="GKY57"/>
      <c r="GKZ57"/>
      <c r="GLA57"/>
      <c r="GLB57"/>
      <c r="GLC57"/>
      <c r="GLD57"/>
      <c r="GLE57"/>
      <c r="GLF57"/>
      <c r="GLG57"/>
      <c r="GLH57"/>
      <c r="GLI57"/>
      <c r="GLJ57"/>
      <c r="GLK57"/>
      <c r="GLL57"/>
      <c r="GLM57"/>
      <c r="GLN57"/>
      <c r="GLO57"/>
      <c r="GLP57"/>
      <c r="GLQ57"/>
      <c r="GLR57"/>
      <c r="GLS57"/>
      <c r="GLT57"/>
      <c r="GLU57"/>
      <c r="GLV57"/>
      <c r="GLW57"/>
      <c r="GLX57"/>
      <c r="GLY57"/>
      <c r="GLZ57"/>
      <c r="GMA57"/>
      <c r="GMB57"/>
      <c r="GMC57"/>
      <c r="GMD57"/>
      <c r="GME57"/>
      <c r="GMF57"/>
      <c r="GMG57"/>
      <c r="GMH57"/>
      <c r="GMI57"/>
      <c r="GMJ57"/>
      <c r="GMK57"/>
      <c r="GML57"/>
      <c r="GMM57"/>
      <c r="GMN57"/>
      <c r="GMO57"/>
      <c r="GMP57"/>
      <c r="GMQ57"/>
      <c r="GMR57"/>
      <c r="GMS57"/>
      <c r="GMT57"/>
      <c r="GMU57"/>
      <c r="GMV57"/>
      <c r="GMW57"/>
      <c r="GMX57"/>
      <c r="GMY57"/>
      <c r="GMZ57"/>
      <c r="GNA57"/>
      <c r="GNB57"/>
      <c r="GNC57"/>
      <c r="GND57"/>
      <c r="GNE57"/>
      <c r="GNF57"/>
      <c r="GNG57"/>
      <c r="GNH57"/>
      <c r="GNI57"/>
      <c r="GNJ57"/>
      <c r="GNK57"/>
      <c r="GNL57"/>
      <c r="GNM57"/>
      <c r="GNN57"/>
      <c r="GNO57"/>
      <c r="GNP57"/>
      <c r="GNQ57"/>
      <c r="GNR57"/>
      <c r="GNS57"/>
      <c r="GNT57"/>
      <c r="GNU57"/>
      <c r="GNV57"/>
      <c r="GNW57"/>
      <c r="GNX57"/>
      <c r="GNY57"/>
      <c r="GNZ57"/>
      <c r="GOA57"/>
      <c r="GOB57"/>
      <c r="GOC57"/>
      <c r="GOD57"/>
      <c r="GOE57"/>
      <c r="GOF57"/>
      <c r="GOG57"/>
      <c r="GOH57"/>
      <c r="GOI57"/>
      <c r="GOJ57"/>
      <c r="GOK57"/>
      <c r="GOL57"/>
      <c r="GOM57"/>
      <c r="GON57"/>
      <c r="GOO57"/>
      <c r="GOP57"/>
      <c r="GOQ57"/>
      <c r="GOR57"/>
      <c r="GOS57"/>
      <c r="GOT57"/>
      <c r="GOU57"/>
      <c r="GOV57"/>
      <c r="GOW57"/>
      <c r="GOX57"/>
      <c r="GOY57"/>
      <c r="GOZ57"/>
      <c r="GPA57"/>
      <c r="GPB57"/>
      <c r="GPC57"/>
      <c r="GPD57"/>
      <c r="GPE57"/>
      <c r="GPF57"/>
      <c r="GPG57"/>
      <c r="GPH57"/>
      <c r="GPI57"/>
      <c r="GPJ57"/>
      <c r="GPK57"/>
      <c r="GPL57"/>
      <c r="GPM57"/>
      <c r="GPN57"/>
      <c r="GPO57"/>
      <c r="GPP57"/>
      <c r="GPQ57"/>
      <c r="GPR57"/>
      <c r="GPS57"/>
      <c r="GPT57"/>
      <c r="GPU57"/>
      <c r="GPV57"/>
      <c r="GPW57"/>
      <c r="GPX57"/>
      <c r="GPY57"/>
      <c r="GPZ57"/>
      <c r="GQA57"/>
      <c r="GQB57"/>
      <c r="GQC57"/>
      <c r="GQD57"/>
      <c r="GQE57"/>
      <c r="GQF57"/>
      <c r="GQG57"/>
      <c r="GQH57"/>
      <c r="GQI57"/>
      <c r="GQJ57"/>
      <c r="GQK57"/>
      <c r="GQL57"/>
      <c r="GQM57"/>
      <c r="GQN57"/>
      <c r="GQO57"/>
      <c r="GQP57"/>
      <c r="GQQ57"/>
      <c r="GQR57"/>
      <c r="GQS57"/>
      <c r="GQT57"/>
      <c r="GQU57"/>
      <c r="GQV57"/>
      <c r="GQW57"/>
      <c r="GQX57"/>
      <c r="GQY57"/>
      <c r="GQZ57"/>
      <c r="GRA57"/>
      <c r="GRB57"/>
      <c r="GRC57"/>
      <c r="GRD57"/>
      <c r="GRE57"/>
      <c r="GRF57"/>
      <c r="GRG57"/>
      <c r="GRH57"/>
      <c r="GRI57"/>
      <c r="GRJ57"/>
      <c r="GRK57"/>
      <c r="GRL57"/>
      <c r="GRM57"/>
      <c r="GRN57"/>
      <c r="GRO57"/>
      <c r="GRP57"/>
      <c r="GRQ57"/>
      <c r="GRR57"/>
      <c r="GRS57"/>
      <c r="GRT57"/>
      <c r="GRU57"/>
      <c r="GRV57"/>
      <c r="GRW57"/>
      <c r="GRX57"/>
      <c r="GRY57"/>
      <c r="GRZ57"/>
      <c r="GSA57"/>
      <c r="GSB57"/>
      <c r="GSC57"/>
      <c r="GSD57"/>
      <c r="GSE57"/>
      <c r="GSF57"/>
      <c r="GSG57"/>
      <c r="GSH57"/>
      <c r="GSI57"/>
      <c r="GSJ57"/>
      <c r="GSK57"/>
      <c r="GSL57"/>
      <c r="GSM57"/>
      <c r="GSN57"/>
      <c r="GSO57"/>
      <c r="GSP57"/>
      <c r="GSQ57"/>
      <c r="GSR57"/>
      <c r="GSS57"/>
      <c r="GST57"/>
      <c r="GSU57"/>
      <c r="GSV57"/>
      <c r="GSW57"/>
      <c r="GSX57"/>
      <c r="GSY57"/>
      <c r="GSZ57"/>
      <c r="GTA57"/>
      <c r="GTB57"/>
      <c r="GTC57"/>
      <c r="GTD57"/>
      <c r="GTE57"/>
      <c r="GTF57"/>
      <c r="GTG57"/>
      <c r="GTH57"/>
      <c r="GTI57"/>
      <c r="GTJ57"/>
      <c r="GTK57"/>
      <c r="GTL57"/>
      <c r="GTM57"/>
      <c r="GTN57"/>
      <c r="GTO57"/>
      <c r="GTP57"/>
      <c r="GTQ57"/>
      <c r="GTR57"/>
      <c r="GTS57"/>
      <c r="GTT57"/>
      <c r="GTU57"/>
      <c r="GTV57"/>
      <c r="GTW57"/>
      <c r="GTX57"/>
      <c r="GTY57"/>
      <c r="GTZ57"/>
      <c r="GUA57"/>
      <c r="GUB57"/>
      <c r="GUC57"/>
      <c r="GUD57"/>
      <c r="GUE57"/>
      <c r="GUF57"/>
      <c r="GUG57"/>
      <c r="GUH57"/>
      <c r="GUI57"/>
      <c r="GUJ57"/>
      <c r="GUK57"/>
      <c r="GUL57"/>
      <c r="GUM57"/>
      <c r="GUN57"/>
      <c r="GUO57"/>
      <c r="GUP57"/>
      <c r="GUQ57"/>
      <c r="GUR57"/>
      <c r="GUS57"/>
      <c r="GUT57"/>
      <c r="GUU57"/>
      <c r="GUV57"/>
      <c r="GUW57"/>
      <c r="GUX57"/>
      <c r="GUY57"/>
      <c r="GUZ57"/>
      <c r="GVA57"/>
      <c r="GVB57"/>
      <c r="GVC57"/>
      <c r="GVD57"/>
      <c r="GVE57"/>
      <c r="GVF57"/>
      <c r="GVG57"/>
      <c r="GVH57"/>
      <c r="GVI57"/>
      <c r="GVJ57"/>
      <c r="GVK57"/>
      <c r="GVL57"/>
      <c r="GVM57"/>
      <c r="GVN57"/>
      <c r="GVO57"/>
      <c r="GVP57"/>
      <c r="GVQ57"/>
      <c r="GVR57"/>
      <c r="GVS57"/>
      <c r="GVT57"/>
      <c r="GVU57"/>
      <c r="GVV57"/>
      <c r="GVW57"/>
      <c r="GVX57"/>
      <c r="GVY57"/>
      <c r="GVZ57"/>
      <c r="GWA57"/>
      <c r="GWB57"/>
      <c r="GWC57"/>
      <c r="GWD57"/>
      <c r="GWE57"/>
      <c r="GWF57"/>
      <c r="GWG57"/>
      <c r="GWH57"/>
      <c r="GWI57"/>
      <c r="GWJ57"/>
      <c r="GWK57"/>
      <c r="GWL57"/>
      <c r="GWM57"/>
      <c r="GWN57"/>
      <c r="GWO57"/>
      <c r="GWP57"/>
      <c r="GWQ57"/>
      <c r="GWR57"/>
      <c r="GWS57"/>
      <c r="GWT57"/>
      <c r="GWU57"/>
      <c r="GWV57"/>
      <c r="GWW57"/>
      <c r="GWX57"/>
      <c r="GWY57"/>
      <c r="GWZ57"/>
      <c r="GXA57"/>
      <c r="GXB57"/>
      <c r="GXC57"/>
      <c r="GXD57"/>
      <c r="GXE57"/>
      <c r="GXF57"/>
      <c r="GXG57"/>
      <c r="GXH57"/>
      <c r="GXI57"/>
      <c r="GXJ57"/>
      <c r="GXK57"/>
      <c r="GXL57"/>
      <c r="GXM57"/>
      <c r="GXN57"/>
      <c r="GXO57"/>
      <c r="GXP57"/>
      <c r="GXQ57"/>
      <c r="GXR57"/>
      <c r="GXS57"/>
      <c r="GXT57"/>
      <c r="GXU57"/>
      <c r="GXV57"/>
      <c r="GXW57"/>
      <c r="GXX57"/>
      <c r="GXY57"/>
      <c r="GXZ57"/>
      <c r="GYA57"/>
      <c r="GYB57"/>
      <c r="GYC57"/>
      <c r="GYD57"/>
      <c r="GYE57"/>
      <c r="GYF57"/>
      <c r="GYG57"/>
      <c r="GYH57"/>
      <c r="GYI57"/>
      <c r="GYJ57"/>
      <c r="GYK57"/>
      <c r="GYL57"/>
      <c r="GYM57"/>
      <c r="GYN57"/>
      <c r="GYO57"/>
      <c r="GYP57"/>
      <c r="GYQ57"/>
      <c r="GYR57"/>
      <c r="GYS57"/>
      <c r="GYT57"/>
      <c r="GYU57"/>
      <c r="GYV57"/>
      <c r="GYW57"/>
      <c r="GYX57"/>
      <c r="GYY57"/>
      <c r="GYZ57"/>
      <c r="GZA57"/>
      <c r="GZB57"/>
      <c r="GZC57"/>
      <c r="GZD57"/>
      <c r="GZE57"/>
      <c r="GZF57"/>
      <c r="GZG57"/>
      <c r="GZH57"/>
      <c r="GZI57"/>
      <c r="GZJ57"/>
      <c r="GZK57"/>
      <c r="GZL57"/>
      <c r="GZM57"/>
      <c r="GZN57"/>
      <c r="GZO57"/>
      <c r="GZP57"/>
      <c r="GZQ57"/>
      <c r="GZR57"/>
      <c r="GZS57"/>
      <c r="GZT57"/>
      <c r="GZU57"/>
      <c r="GZV57"/>
      <c r="GZW57"/>
      <c r="GZX57"/>
      <c r="GZY57"/>
      <c r="GZZ57"/>
      <c r="HAA57"/>
      <c r="HAB57"/>
      <c r="HAC57"/>
      <c r="HAD57"/>
      <c r="HAE57"/>
      <c r="HAF57"/>
      <c r="HAG57"/>
      <c r="HAH57"/>
      <c r="HAI57"/>
      <c r="HAJ57"/>
      <c r="HAK57"/>
      <c r="HAL57"/>
      <c r="HAM57"/>
      <c r="HAN57"/>
      <c r="HAO57"/>
      <c r="HAP57"/>
      <c r="HAQ57"/>
      <c r="HAR57"/>
      <c r="HAS57"/>
      <c r="HAT57"/>
      <c r="HAU57"/>
      <c r="HAV57"/>
      <c r="HAW57"/>
      <c r="HAX57"/>
      <c r="HAY57"/>
      <c r="HAZ57"/>
      <c r="HBA57"/>
      <c r="HBB57"/>
      <c r="HBC57"/>
      <c r="HBD57"/>
      <c r="HBE57"/>
      <c r="HBF57"/>
      <c r="HBG57"/>
      <c r="HBH57"/>
      <c r="HBI57"/>
      <c r="HBJ57"/>
      <c r="HBK57"/>
      <c r="HBL57"/>
      <c r="HBM57"/>
      <c r="HBN57"/>
      <c r="HBO57"/>
      <c r="HBP57"/>
      <c r="HBQ57"/>
      <c r="HBR57"/>
      <c r="HBS57"/>
      <c r="HBT57"/>
      <c r="HBU57"/>
      <c r="HBV57"/>
      <c r="HBW57"/>
      <c r="HBX57"/>
      <c r="HBY57"/>
      <c r="HBZ57"/>
      <c r="HCA57"/>
      <c r="HCB57"/>
      <c r="HCC57"/>
      <c r="HCD57"/>
      <c r="HCE57"/>
      <c r="HCF57"/>
      <c r="HCG57"/>
      <c r="HCH57"/>
      <c r="HCI57"/>
      <c r="HCJ57"/>
      <c r="HCK57"/>
      <c r="HCL57"/>
      <c r="HCM57"/>
      <c r="HCN57"/>
      <c r="HCO57"/>
      <c r="HCP57"/>
      <c r="HCQ57"/>
      <c r="HCR57"/>
      <c r="HCS57"/>
      <c r="HCT57"/>
      <c r="HCU57"/>
      <c r="HCV57"/>
      <c r="HCW57"/>
      <c r="HCX57"/>
      <c r="HCY57"/>
      <c r="HCZ57"/>
      <c r="HDA57"/>
      <c r="HDB57"/>
      <c r="HDC57"/>
      <c r="HDD57"/>
      <c r="HDE57"/>
      <c r="HDF57"/>
      <c r="HDG57"/>
      <c r="HDH57"/>
      <c r="HDI57"/>
      <c r="HDJ57"/>
      <c r="HDK57"/>
      <c r="HDL57"/>
      <c r="HDM57"/>
      <c r="HDN57"/>
      <c r="HDO57"/>
      <c r="HDP57"/>
      <c r="HDQ57"/>
      <c r="HDR57"/>
      <c r="HDS57"/>
      <c r="HDT57"/>
      <c r="HDU57"/>
      <c r="HDV57"/>
      <c r="HDW57"/>
      <c r="HDX57"/>
      <c r="HDY57"/>
      <c r="HDZ57"/>
      <c r="HEA57"/>
      <c r="HEB57"/>
      <c r="HEC57"/>
      <c r="HED57"/>
      <c r="HEE57"/>
      <c r="HEF57"/>
      <c r="HEG57"/>
      <c r="HEH57"/>
      <c r="HEI57"/>
      <c r="HEJ57"/>
      <c r="HEK57"/>
      <c r="HEL57"/>
      <c r="HEM57"/>
      <c r="HEN57"/>
      <c r="HEO57"/>
      <c r="HEP57"/>
      <c r="HEQ57"/>
      <c r="HER57"/>
      <c r="HES57"/>
      <c r="HET57"/>
      <c r="HEU57"/>
      <c r="HEV57"/>
      <c r="HEW57"/>
      <c r="HEX57"/>
      <c r="HEY57"/>
      <c r="HEZ57"/>
      <c r="HFA57"/>
      <c r="HFB57"/>
      <c r="HFC57"/>
      <c r="HFD57"/>
      <c r="HFE57"/>
      <c r="HFF57"/>
      <c r="HFG57"/>
      <c r="HFH57"/>
      <c r="HFI57"/>
      <c r="HFJ57"/>
      <c r="HFK57"/>
      <c r="HFL57"/>
      <c r="HFM57"/>
      <c r="HFN57"/>
      <c r="HFO57"/>
      <c r="HFP57"/>
      <c r="HFQ57"/>
      <c r="HFR57"/>
      <c r="HFS57"/>
      <c r="HFT57"/>
      <c r="HFU57"/>
      <c r="HFV57"/>
      <c r="HFW57"/>
      <c r="HFX57"/>
      <c r="HFY57"/>
      <c r="HFZ57"/>
      <c r="HGA57"/>
      <c r="HGB57"/>
      <c r="HGC57"/>
      <c r="HGD57"/>
      <c r="HGE57"/>
      <c r="HGF57"/>
      <c r="HGG57"/>
      <c r="HGH57"/>
      <c r="HGI57"/>
      <c r="HGJ57"/>
      <c r="HGK57"/>
      <c r="HGL57"/>
      <c r="HGM57"/>
      <c r="HGN57"/>
      <c r="HGO57"/>
      <c r="HGP57"/>
      <c r="HGQ57"/>
      <c r="HGR57"/>
      <c r="HGS57"/>
      <c r="HGT57"/>
      <c r="HGU57"/>
      <c r="HGV57"/>
      <c r="HGW57"/>
      <c r="HGX57"/>
      <c r="HGY57"/>
      <c r="HGZ57"/>
      <c r="HHA57"/>
      <c r="HHB57"/>
      <c r="HHC57"/>
      <c r="HHD57"/>
      <c r="HHE57"/>
      <c r="HHF57"/>
      <c r="HHG57"/>
      <c r="HHH57"/>
      <c r="HHI57"/>
      <c r="HHJ57"/>
      <c r="HHK57"/>
      <c r="HHL57"/>
      <c r="HHM57"/>
      <c r="HHN57"/>
      <c r="HHO57"/>
      <c r="HHP57"/>
      <c r="HHQ57"/>
      <c r="HHR57"/>
      <c r="HHS57"/>
      <c r="HHT57"/>
      <c r="HHU57"/>
      <c r="HHV57"/>
      <c r="HHW57"/>
      <c r="HHX57"/>
      <c r="HHY57"/>
      <c r="HHZ57"/>
      <c r="HIA57"/>
      <c r="HIB57"/>
      <c r="HIC57"/>
      <c r="HID57"/>
      <c r="HIE57"/>
      <c r="HIF57"/>
      <c r="HIG57"/>
      <c r="HIH57"/>
      <c r="HII57"/>
      <c r="HIJ57"/>
      <c r="HIK57"/>
      <c r="HIL57"/>
      <c r="HIM57"/>
      <c r="HIN57"/>
      <c r="HIO57"/>
      <c r="HIP57"/>
      <c r="HIQ57"/>
      <c r="HIR57"/>
      <c r="HIS57"/>
      <c r="HIT57"/>
      <c r="HIU57"/>
      <c r="HIV57"/>
      <c r="HIW57"/>
      <c r="HIX57"/>
      <c r="HIY57"/>
      <c r="HIZ57"/>
      <c r="HJA57"/>
      <c r="HJB57"/>
      <c r="HJC57"/>
      <c r="HJD57"/>
      <c r="HJE57"/>
      <c r="HJF57"/>
      <c r="HJG57"/>
      <c r="HJH57"/>
      <c r="HJI57"/>
      <c r="HJJ57"/>
      <c r="HJK57"/>
      <c r="HJL57"/>
      <c r="HJM57"/>
      <c r="HJN57"/>
      <c r="HJO57"/>
      <c r="HJP57"/>
      <c r="HJQ57"/>
      <c r="HJR57"/>
      <c r="HJS57"/>
      <c r="HJT57"/>
      <c r="HJU57"/>
      <c r="HJV57"/>
      <c r="HJW57"/>
      <c r="HJX57"/>
      <c r="HJY57"/>
      <c r="HJZ57"/>
      <c r="HKA57"/>
      <c r="HKB57"/>
      <c r="HKC57"/>
      <c r="HKD57"/>
      <c r="HKE57"/>
      <c r="HKF57"/>
      <c r="HKG57"/>
      <c r="HKH57"/>
      <c r="HKI57"/>
      <c r="HKJ57"/>
      <c r="HKK57"/>
      <c r="HKL57"/>
      <c r="HKM57"/>
      <c r="HKN57"/>
      <c r="HKO57"/>
      <c r="HKP57"/>
      <c r="HKQ57"/>
      <c r="HKR57"/>
      <c r="HKS57"/>
      <c r="HKT57"/>
      <c r="HKU57"/>
      <c r="HKV57"/>
      <c r="HKW57"/>
      <c r="HKX57"/>
      <c r="HKY57"/>
      <c r="HKZ57"/>
      <c r="HLA57"/>
      <c r="HLB57"/>
      <c r="HLC57"/>
      <c r="HLD57"/>
      <c r="HLE57"/>
      <c r="HLF57"/>
      <c r="HLG57"/>
      <c r="HLH57"/>
      <c r="HLI57"/>
      <c r="HLJ57"/>
      <c r="HLK57"/>
      <c r="HLL57"/>
      <c r="HLM57"/>
      <c r="HLN57"/>
      <c r="HLO57"/>
      <c r="HLP57"/>
      <c r="HLQ57"/>
      <c r="HLR57"/>
      <c r="HLS57"/>
      <c r="HLT57"/>
      <c r="HLU57"/>
      <c r="HLV57"/>
      <c r="HLW57"/>
      <c r="HLX57"/>
      <c r="HLY57"/>
      <c r="HLZ57"/>
      <c r="HMA57"/>
      <c r="HMB57"/>
      <c r="HMC57"/>
      <c r="HMD57"/>
      <c r="HME57"/>
      <c r="HMF57"/>
      <c r="HMG57"/>
      <c r="HMH57"/>
      <c r="HMI57"/>
      <c r="HMJ57"/>
      <c r="HMK57"/>
      <c r="HML57"/>
      <c r="HMM57"/>
      <c r="HMN57"/>
      <c r="HMO57"/>
      <c r="HMP57"/>
      <c r="HMQ57"/>
      <c r="HMR57"/>
      <c r="HMS57"/>
      <c r="HMT57"/>
      <c r="HMU57"/>
      <c r="HMV57"/>
      <c r="HMW57"/>
      <c r="HMX57"/>
      <c r="HMY57"/>
      <c r="HMZ57"/>
      <c r="HNA57"/>
      <c r="HNB57"/>
      <c r="HNC57"/>
      <c r="HND57"/>
      <c r="HNE57"/>
      <c r="HNF57"/>
      <c r="HNG57"/>
      <c r="HNH57"/>
      <c r="HNI57"/>
      <c r="HNJ57"/>
      <c r="HNK57"/>
      <c r="HNL57"/>
      <c r="HNM57"/>
      <c r="HNN57"/>
      <c r="HNO57"/>
      <c r="HNP57"/>
      <c r="HNQ57"/>
      <c r="HNR57"/>
      <c r="HNS57"/>
      <c r="HNT57"/>
      <c r="HNU57"/>
      <c r="HNV57"/>
      <c r="HNW57"/>
      <c r="HNX57"/>
      <c r="HNY57"/>
      <c r="HNZ57"/>
      <c r="HOA57"/>
      <c r="HOB57"/>
      <c r="HOC57"/>
      <c r="HOD57"/>
      <c r="HOE57"/>
      <c r="HOF57"/>
      <c r="HOG57"/>
      <c r="HOH57"/>
      <c r="HOI57"/>
      <c r="HOJ57"/>
      <c r="HOK57"/>
      <c r="HOL57"/>
      <c r="HOM57"/>
      <c r="HON57"/>
      <c r="HOO57"/>
      <c r="HOP57"/>
      <c r="HOQ57"/>
      <c r="HOR57"/>
      <c r="HOS57"/>
      <c r="HOT57"/>
      <c r="HOU57"/>
      <c r="HOV57"/>
      <c r="HOW57"/>
      <c r="HOX57"/>
      <c r="HOY57"/>
      <c r="HOZ57"/>
      <c r="HPA57"/>
      <c r="HPB57"/>
      <c r="HPC57"/>
      <c r="HPD57"/>
      <c r="HPE57"/>
      <c r="HPF57"/>
      <c r="HPG57"/>
      <c r="HPH57"/>
      <c r="HPI57"/>
      <c r="HPJ57"/>
      <c r="HPK57"/>
      <c r="HPL57"/>
      <c r="HPM57"/>
      <c r="HPN57"/>
      <c r="HPO57"/>
      <c r="HPP57"/>
      <c r="HPQ57"/>
      <c r="HPR57"/>
      <c r="HPS57"/>
      <c r="HPT57"/>
      <c r="HPU57"/>
      <c r="HPV57"/>
      <c r="HPW57"/>
      <c r="HPX57"/>
      <c r="HPY57"/>
      <c r="HPZ57"/>
      <c r="HQA57"/>
      <c r="HQB57"/>
      <c r="HQC57"/>
      <c r="HQD57"/>
      <c r="HQE57"/>
      <c r="HQF57"/>
      <c r="HQG57"/>
      <c r="HQH57"/>
      <c r="HQI57"/>
      <c r="HQJ57"/>
      <c r="HQK57"/>
      <c r="HQL57"/>
      <c r="HQM57"/>
      <c r="HQN57"/>
      <c r="HQO57"/>
      <c r="HQP57"/>
      <c r="HQQ57"/>
      <c r="HQR57"/>
      <c r="HQS57"/>
      <c r="HQT57"/>
      <c r="HQU57"/>
      <c r="HQV57"/>
      <c r="HQW57"/>
      <c r="HQX57"/>
      <c r="HQY57"/>
      <c r="HQZ57"/>
      <c r="HRA57"/>
      <c r="HRB57"/>
      <c r="HRC57"/>
      <c r="HRD57"/>
      <c r="HRE57"/>
      <c r="HRF57"/>
      <c r="HRG57"/>
      <c r="HRH57"/>
      <c r="HRI57"/>
      <c r="HRJ57"/>
      <c r="HRK57"/>
      <c r="HRL57"/>
      <c r="HRM57"/>
      <c r="HRN57"/>
      <c r="HRO57"/>
      <c r="HRP57"/>
      <c r="HRQ57"/>
      <c r="HRR57"/>
      <c r="HRS57"/>
      <c r="HRT57"/>
      <c r="HRU57"/>
      <c r="HRV57"/>
      <c r="HRW57"/>
      <c r="HRX57"/>
      <c r="HRY57"/>
      <c r="HRZ57"/>
      <c r="HSA57"/>
      <c r="HSB57"/>
      <c r="HSC57"/>
      <c r="HSD57"/>
      <c r="HSE57"/>
      <c r="HSF57"/>
      <c r="HSG57"/>
      <c r="HSH57"/>
      <c r="HSI57"/>
      <c r="HSJ57"/>
      <c r="HSK57"/>
      <c r="HSL57"/>
      <c r="HSM57"/>
      <c r="HSN57"/>
      <c r="HSO57"/>
      <c r="HSP57"/>
      <c r="HSQ57"/>
      <c r="HSR57"/>
      <c r="HSS57"/>
      <c r="HST57"/>
      <c r="HSU57"/>
      <c r="HSV57"/>
      <c r="HSW57"/>
      <c r="HSX57"/>
      <c r="HSY57"/>
      <c r="HSZ57"/>
      <c r="HTA57"/>
      <c r="HTB57"/>
      <c r="HTC57"/>
      <c r="HTD57"/>
      <c r="HTE57"/>
      <c r="HTF57"/>
      <c r="HTG57"/>
      <c r="HTH57"/>
      <c r="HTI57"/>
      <c r="HTJ57"/>
      <c r="HTK57"/>
      <c r="HTL57"/>
      <c r="HTM57"/>
      <c r="HTN57"/>
      <c r="HTO57"/>
      <c r="HTP57"/>
      <c r="HTQ57"/>
      <c r="HTR57"/>
      <c r="HTS57"/>
      <c r="HTT57"/>
      <c r="HTU57"/>
      <c r="HTV57"/>
      <c r="HTW57"/>
      <c r="HTX57"/>
      <c r="HTY57"/>
      <c r="HTZ57"/>
      <c r="HUA57"/>
      <c r="HUB57"/>
      <c r="HUC57"/>
      <c r="HUD57"/>
      <c r="HUE57"/>
      <c r="HUF57"/>
      <c r="HUG57"/>
      <c r="HUH57"/>
      <c r="HUI57"/>
      <c r="HUJ57"/>
      <c r="HUK57"/>
      <c r="HUL57"/>
      <c r="HUM57"/>
      <c r="HUN57"/>
      <c r="HUO57"/>
      <c r="HUP57"/>
      <c r="HUQ57"/>
      <c r="HUR57"/>
      <c r="HUS57"/>
      <c r="HUT57"/>
      <c r="HUU57"/>
      <c r="HUV57"/>
      <c r="HUW57"/>
      <c r="HUX57"/>
      <c r="HUY57"/>
      <c r="HUZ57"/>
      <c r="HVA57"/>
      <c r="HVB57"/>
      <c r="HVC57"/>
      <c r="HVD57"/>
      <c r="HVE57"/>
      <c r="HVF57"/>
      <c r="HVG57"/>
      <c r="HVH57"/>
      <c r="HVI57"/>
      <c r="HVJ57"/>
      <c r="HVK57"/>
      <c r="HVL57"/>
      <c r="HVM57"/>
      <c r="HVN57"/>
      <c r="HVO57"/>
      <c r="HVP57"/>
      <c r="HVQ57"/>
      <c r="HVR57"/>
      <c r="HVS57"/>
      <c r="HVT57"/>
      <c r="HVU57"/>
      <c r="HVV57"/>
      <c r="HVW57"/>
      <c r="HVX57"/>
      <c r="HVY57"/>
      <c r="HVZ57"/>
      <c r="HWA57"/>
      <c r="HWB57"/>
      <c r="HWC57"/>
      <c r="HWD57"/>
      <c r="HWE57"/>
      <c r="HWF57"/>
      <c r="HWG57"/>
      <c r="HWH57"/>
      <c r="HWI57"/>
      <c r="HWJ57"/>
      <c r="HWK57"/>
      <c r="HWL57"/>
      <c r="HWM57"/>
      <c r="HWN57"/>
      <c r="HWO57"/>
      <c r="HWP57"/>
      <c r="HWQ57"/>
      <c r="HWR57"/>
      <c r="HWS57"/>
      <c r="HWT57"/>
      <c r="HWU57"/>
      <c r="HWV57"/>
      <c r="HWW57"/>
      <c r="HWX57"/>
      <c r="HWY57"/>
      <c r="HWZ57"/>
      <c r="HXA57"/>
      <c r="HXB57"/>
      <c r="HXC57"/>
      <c r="HXD57"/>
      <c r="HXE57"/>
      <c r="HXF57"/>
      <c r="HXG57"/>
      <c r="HXH57"/>
      <c r="HXI57"/>
      <c r="HXJ57"/>
      <c r="HXK57"/>
      <c r="HXL57"/>
      <c r="HXM57"/>
      <c r="HXN57"/>
      <c r="HXO57"/>
      <c r="HXP57"/>
      <c r="HXQ57"/>
      <c r="HXR57"/>
      <c r="HXS57"/>
      <c r="HXT57"/>
      <c r="HXU57"/>
      <c r="HXV57"/>
      <c r="HXW57"/>
      <c r="HXX57"/>
      <c r="HXY57"/>
      <c r="HXZ57"/>
      <c r="HYA57"/>
      <c r="HYB57"/>
      <c r="HYC57"/>
      <c r="HYD57"/>
      <c r="HYE57"/>
      <c r="HYF57"/>
      <c r="HYG57"/>
      <c r="HYH57"/>
      <c r="HYI57"/>
      <c r="HYJ57"/>
      <c r="HYK57"/>
      <c r="HYL57"/>
      <c r="HYM57"/>
      <c r="HYN57"/>
      <c r="HYO57"/>
      <c r="HYP57"/>
      <c r="HYQ57"/>
      <c r="HYR57"/>
      <c r="HYS57"/>
      <c r="HYT57"/>
      <c r="HYU57"/>
      <c r="HYV57"/>
      <c r="HYW57"/>
      <c r="HYX57"/>
      <c r="HYY57"/>
      <c r="HYZ57"/>
      <c r="HZA57"/>
      <c r="HZB57"/>
      <c r="HZC57"/>
      <c r="HZD57"/>
      <c r="HZE57"/>
      <c r="HZF57"/>
      <c r="HZG57"/>
      <c r="HZH57"/>
      <c r="HZI57"/>
      <c r="HZJ57"/>
      <c r="HZK57"/>
      <c r="HZL57"/>
      <c r="HZM57"/>
      <c r="HZN57"/>
      <c r="HZO57"/>
      <c r="HZP57"/>
      <c r="HZQ57"/>
      <c r="HZR57"/>
      <c r="HZS57"/>
      <c r="HZT57"/>
      <c r="HZU57"/>
      <c r="HZV57"/>
      <c r="HZW57"/>
      <c r="HZX57"/>
      <c r="HZY57"/>
      <c r="HZZ57"/>
      <c r="IAA57"/>
      <c r="IAB57"/>
      <c r="IAC57"/>
      <c r="IAD57"/>
      <c r="IAE57"/>
      <c r="IAF57"/>
      <c r="IAG57"/>
      <c r="IAH57"/>
      <c r="IAI57"/>
      <c r="IAJ57"/>
      <c r="IAK57"/>
      <c r="IAL57"/>
      <c r="IAM57"/>
      <c r="IAN57"/>
      <c r="IAO57"/>
      <c r="IAP57"/>
      <c r="IAQ57"/>
      <c r="IAR57"/>
      <c r="IAS57"/>
      <c r="IAT57"/>
      <c r="IAU57"/>
      <c r="IAV57"/>
      <c r="IAW57"/>
      <c r="IAX57"/>
      <c r="IAY57"/>
      <c r="IAZ57"/>
      <c r="IBA57"/>
      <c r="IBB57"/>
      <c r="IBC57"/>
      <c r="IBD57"/>
      <c r="IBE57"/>
      <c r="IBF57"/>
      <c r="IBG57"/>
      <c r="IBH57"/>
      <c r="IBI57"/>
      <c r="IBJ57"/>
      <c r="IBK57"/>
      <c r="IBL57"/>
      <c r="IBM57"/>
      <c r="IBN57"/>
      <c r="IBO57"/>
      <c r="IBP57"/>
      <c r="IBQ57"/>
      <c r="IBR57"/>
      <c r="IBS57"/>
      <c r="IBT57"/>
      <c r="IBU57"/>
      <c r="IBV57"/>
      <c r="IBW57"/>
      <c r="IBX57"/>
      <c r="IBY57"/>
      <c r="IBZ57"/>
      <c r="ICA57"/>
      <c r="ICB57"/>
      <c r="ICC57"/>
      <c r="ICD57"/>
      <c r="ICE57"/>
      <c r="ICF57"/>
      <c r="ICG57"/>
      <c r="ICH57"/>
      <c r="ICI57"/>
      <c r="ICJ57"/>
      <c r="ICK57"/>
      <c r="ICL57"/>
      <c r="ICM57"/>
      <c r="ICN57"/>
      <c r="ICO57"/>
      <c r="ICP57"/>
      <c r="ICQ57"/>
      <c r="ICR57"/>
      <c r="ICS57"/>
      <c r="ICT57"/>
      <c r="ICU57"/>
      <c r="ICV57"/>
      <c r="ICW57"/>
      <c r="ICX57"/>
      <c r="ICY57"/>
      <c r="ICZ57"/>
      <c r="IDA57"/>
      <c r="IDB57"/>
      <c r="IDC57"/>
      <c r="IDD57"/>
      <c r="IDE57"/>
      <c r="IDF57"/>
      <c r="IDG57"/>
      <c r="IDH57"/>
      <c r="IDI57"/>
      <c r="IDJ57"/>
      <c r="IDK57"/>
      <c r="IDL57"/>
      <c r="IDM57"/>
      <c r="IDN57"/>
      <c r="IDO57"/>
      <c r="IDP57"/>
      <c r="IDQ57"/>
      <c r="IDR57"/>
      <c r="IDS57"/>
      <c r="IDT57"/>
      <c r="IDU57"/>
      <c r="IDV57"/>
      <c r="IDW57"/>
      <c r="IDX57"/>
      <c r="IDY57"/>
      <c r="IDZ57"/>
      <c r="IEA57"/>
      <c r="IEB57"/>
      <c r="IEC57"/>
      <c r="IED57"/>
      <c r="IEE57"/>
      <c r="IEF57"/>
      <c r="IEG57"/>
      <c r="IEH57"/>
      <c r="IEI57"/>
      <c r="IEJ57"/>
      <c r="IEK57"/>
      <c r="IEL57"/>
      <c r="IEM57"/>
      <c r="IEN57"/>
      <c r="IEO57"/>
      <c r="IEP57"/>
      <c r="IEQ57"/>
      <c r="IER57"/>
      <c r="IES57"/>
      <c r="IET57"/>
      <c r="IEU57"/>
      <c r="IEV57"/>
      <c r="IEW57"/>
      <c r="IEX57"/>
      <c r="IEY57"/>
      <c r="IEZ57"/>
      <c r="IFA57"/>
      <c r="IFB57"/>
      <c r="IFC57"/>
      <c r="IFD57"/>
      <c r="IFE57"/>
      <c r="IFF57"/>
      <c r="IFG57"/>
      <c r="IFH57"/>
      <c r="IFI57"/>
      <c r="IFJ57"/>
      <c r="IFK57"/>
      <c r="IFL57"/>
      <c r="IFM57"/>
      <c r="IFN57"/>
      <c r="IFO57"/>
      <c r="IFP57"/>
      <c r="IFQ57"/>
      <c r="IFR57"/>
      <c r="IFS57"/>
      <c r="IFT57"/>
      <c r="IFU57"/>
      <c r="IFV57"/>
      <c r="IFW57"/>
      <c r="IFX57"/>
      <c r="IFY57"/>
      <c r="IFZ57"/>
      <c r="IGA57"/>
      <c r="IGB57"/>
      <c r="IGC57"/>
      <c r="IGD57"/>
      <c r="IGE57"/>
      <c r="IGF57"/>
      <c r="IGG57"/>
      <c r="IGH57"/>
      <c r="IGI57"/>
      <c r="IGJ57"/>
      <c r="IGK57"/>
      <c r="IGL57"/>
      <c r="IGM57"/>
      <c r="IGN57"/>
      <c r="IGO57"/>
      <c r="IGP57"/>
      <c r="IGQ57"/>
      <c r="IGR57"/>
      <c r="IGS57"/>
      <c r="IGT57"/>
      <c r="IGU57"/>
      <c r="IGV57"/>
      <c r="IGW57"/>
      <c r="IGX57"/>
      <c r="IGY57"/>
      <c r="IGZ57"/>
      <c r="IHA57"/>
      <c r="IHB57"/>
      <c r="IHC57"/>
      <c r="IHD57"/>
      <c r="IHE57"/>
      <c r="IHF57"/>
      <c r="IHG57"/>
      <c r="IHH57"/>
      <c r="IHI57"/>
      <c r="IHJ57"/>
      <c r="IHK57"/>
      <c r="IHL57"/>
      <c r="IHM57"/>
      <c r="IHN57"/>
      <c r="IHO57"/>
      <c r="IHP57"/>
      <c r="IHQ57"/>
      <c r="IHR57"/>
      <c r="IHS57"/>
      <c r="IHT57"/>
      <c r="IHU57"/>
      <c r="IHV57"/>
      <c r="IHW57"/>
      <c r="IHX57"/>
      <c r="IHY57"/>
      <c r="IHZ57"/>
      <c r="IIA57"/>
      <c r="IIB57"/>
      <c r="IIC57"/>
      <c r="IID57"/>
      <c r="IIE57"/>
      <c r="IIF57"/>
      <c r="IIG57"/>
      <c r="IIH57"/>
      <c r="III57"/>
      <c r="IIJ57"/>
      <c r="IIK57"/>
      <c r="IIL57"/>
      <c r="IIM57"/>
      <c r="IIN57"/>
      <c r="IIO57"/>
      <c r="IIP57"/>
      <c r="IIQ57"/>
      <c r="IIR57"/>
      <c r="IIS57"/>
      <c r="IIT57"/>
      <c r="IIU57"/>
      <c r="IIV57"/>
      <c r="IIW57"/>
      <c r="IIX57"/>
      <c r="IIY57"/>
      <c r="IIZ57"/>
      <c r="IJA57"/>
      <c r="IJB57"/>
      <c r="IJC57"/>
      <c r="IJD57"/>
      <c r="IJE57"/>
      <c r="IJF57"/>
      <c r="IJG57"/>
      <c r="IJH57"/>
      <c r="IJI57"/>
      <c r="IJJ57"/>
      <c r="IJK57"/>
      <c r="IJL57"/>
      <c r="IJM57"/>
      <c r="IJN57"/>
      <c r="IJO57"/>
      <c r="IJP57"/>
      <c r="IJQ57"/>
      <c r="IJR57"/>
      <c r="IJS57"/>
      <c r="IJT57"/>
      <c r="IJU57"/>
      <c r="IJV57"/>
      <c r="IJW57"/>
      <c r="IJX57"/>
      <c r="IJY57"/>
      <c r="IJZ57"/>
      <c r="IKA57"/>
      <c r="IKB57"/>
      <c r="IKC57"/>
      <c r="IKD57"/>
      <c r="IKE57"/>
      <c r="IKF57"/>
      <c r="IKG57"/>
      <c r="IKH57"/>
      <c r="IKI57"/>
      <c r="IKJ57"/>
      <c r="IKK57"/>
      <c r="IKL57"/>
      <c r="IKM57"/>
      <c r="IKN57"/>
      <c r="IKO57"/>
      <c r="IKP57"/>
      <c r="IKQ57"/>
      <c r="IKR57"/>
      <c r="IKS57"/>
      <c r="IKT57"/>
      <c r="IKU57"/>
      <c r="IKV57"/>
      <c r="IKW57"/>
      <c r="IKX57"/>
      <c r="IKY57"/>
      <c r="IKZ57"/>
      <c r="ILA57"/>
      <c r="ILB57"/>
      <c r="ILC57"/>
      <c r="ILD57"/>
      <c r="ILE57"/>
      <c r="ILF57"/>
      <c r="ILG57"/>
      <c r="ILH57"/>
      <c r="ILI57"/>
      <c r="ILJ57"/>
      <c r="ILK57"/>
      <c r="ILL57"/>
      <c r="ILM57"/>
      <c r="ILN57"/>
      <c r="ILO57"/>
      <c r="ILP57"/>
      <c r="ILQ57"/>
      <c r="ILR57"/>
      <c r="ILS57"/>
      <c r="ILT57"/>
      <c r="ILU57"/>
      <c r="ILV57"/>
      <c r="ILW57"/>
      <c r="ILX57"/>
      <c r="ILY57"/>
      <c r="ILZ57"/>
      <c r="IMA57"/>
      <c r="IMB57"/>
      <c r="IMC57"/>
      <c r="IMD57"/>
      <c r="IME57"/>
      <c r="IMF57"/>
      <c r="IMG57"/>
      <c r="IMH57"/>
      <c r="IMI57"/>
      <c r="IMJ57"/>
      <c r="IMK57"/>
      <c r="IML57"/>
      <c r="IMM57"/>
      <c r="IMN57"/>
      <c r="IMO57"/>
      <c r="IMP57"/>
      <c r="IMQ57"/>
      <c r="IMR57"/>
      <c r="IMS57"/>
      <c r="IMT57"/>
      <c r="IMU57"/>
      <c r="IMV57"/>
      <c r="IMW57"/>
      <c r="IMX57"/>
      <c r="IMY57"/>
      <c r="IMZ57"/>
      <c r="INA57"/>
      <c r="INB57"/>
      <c r="INC57"/>
      <c r="IND57"/>
      <c r="INE57"/>
      <c r="INF57"/>
      <c r="ING57"/>
      <c r="INH57"/>
      <c r="INI57"/>
      <c r="INJ57"/>
      <c r="INK57"/>
      <c r="INL57"/>
      <c r="INM57"/>
      <c r="INN57"/>
      <c r="INO57"/>
      <c r="INP57"/>
      <c r="INQ57"/>
      <c r="INR57"/>
      <c r="INS57"/>
      <c r="INT57"/>
      <c r="INU57"/>
      <c r="INV57"/>
      <c r="INW57"/>
      <c r="INX57"/>
      <c r="INY57"/>
      <c r="INZ57"/>
      <c r="IOA57"/>
      <c r="IOB57"/>
      <c r="IOC57"/>
      <c r="IOD57"/>
      <c r="IOE57"/>
      <c r="IOF57"/>
      <c r="IOG57"/>
      <c r="IOH57"/>
      <c r="IOI57"/>
      <c r="IOJ57"/>
      <c r="IOK57"/>
      <c r="IOL57"/>
      <c r="IOM57"/>
      <c r="ION57"/>
      <c r="IOO57"/>
      <c r="IOP57"/>
      <c r="IOQ57"/>
      <c r="IOR57"/>
      <c r="IOS57"/>
      <c r="IOT57"/>
      <c r="IOU57"/>
      <c r="IOV57"/>
      <c r="IOW57"/>
      <c r="IOX57"/>
      <c r="IOY57"/>
      <c r="IOZ57"/>
      <c r="IPA57"/>
      <c r="IPB57"/>
      <c r="IPC57"/>
      <c r="IPD57"/>
      <c r="IPE57"/>
      <c r="IPF57"/>
      <c r="IPG57"/>
      <c r="IPH57"/>
      <c r="IPI57"/>
      <c r="IPJ57"/>
      <c r="IPK57"/>
      <c r="IPL57"/>
      <c r="IPM57"/>
      <c r="IPN57"/>
      <c r="IPO57"/>
      <c r="IPP57"/>
      <c r="IPQ57"/>
      <c r="IPR57"/>
      <c r="IPS57"/>
      <c r="IPT57"/>
      <c r="IPU57"/>
      <c r="IPV57"/>
      <c r="IPW57"/>
      <c r="IPX57"/>
      <c r="IPY57"/>
      <c r="IPZ57"/>
      <c r="IQA57"/>
      <c r="IQB57"/>
      <c r="IQC57"/>
      <c r="IQD57"/>
      <c r="IQE57"/>
      <c r="IQF57"/>
      <c r="IQG57"/>
      <c r="IQH57"/>
      <c r="IQI57"/>
      <c r="IQJ57"/>
      <c r="IQK57"/>
      <c r="IQL57"/>
      <c r="IQM57"/>
      <c r="IQN57"/>
      <c r="IQO57"/>
      <c r="IQP57"/>
      <c r="IQQ57"/>
      <c r="IQR57"/>
      <c r="IQS57"/>
      <c r="IQT57"/>
      <c r="IQU57"/>
      <c r="IQV57"/>
      <c r="IQW57"/>
      <c r="IQX57"/>
      <c r="IQY57"/>
      <c r="IQZ57"/>
      <c r="IRA57"/>
      <c r="IRB57"/>
      <c r="IRC57"/>
      <c r="IRD57"/>
      <c r="IRE57"/>
      <c r="IRF57"/>
      <c r="IRG57"/>
      <c r="IRH57"/>
      <c r="IRI57"/>
      <c r="IRJ57"/>
      <c r="IRK57"/>
      <c r="IRL57"/>
      <c r="IRM57"/>
      <c r="IRN57"/>
      <c r="IRO57"/>
      <c r="IRP57"/>
      <c r="IRQ57"/>
      <c r="IRR57"/>
      <c r="IRS57"/>
      <c r="IRT57"/>
      <c r="IRU57"/>
      <c r="IRV57"/>
      <c r="IRW57"/>
      <c r="IRX57"/>
      <c r="IRY57"/>
      <c r="IRZ57"/>
      <c r="ISA57"/>
      <c r="ISB57"/>
      <c r="ISC57"/>
      <c r="ISD57"/>
      <c r="ISE57"/>
      <c r="ISF57"/>
      <c r="ISG57"/>
      <c r="ISH57"/>
      <c r="ISI57"/>
      <c r="ISJ57"/>
      <c r="ISK57"/>
      <c r="ISL57"/>
      <c r="ISM57"/>
      <c r="ISN57"/>
      <c r="ISO57"/>
      <c r="ISP57"/>
      <c r="ISQ57"/>
      <c r="ISR57"/>
      <c r="ISS57"/>
      <c r="IST57"/>
      <c r="ISU57"/>
      <c r="ISV57"/>
      <c r="ISW57"/>
      <c r="ISX57"/>
      <c r="ISY57"/>
      <c r="ISZ57"/>
      <c r="ITA57"/>
      <c r="ITB57"/>
      <c r="ITC57"/>
      <c r="ITD57"/>
      <c r="ITE57"/>
      <c r="ITF57"/>
      <c r="ITG57"/>
      <c r="ITH57"/>
      <c r="ITI57"/>
      <c r="ITJ57"/>
      <c r="ITK57"/>
      <c r="ITL57"/>
      <c r="ITM57"/>
      <c r="ITN57"/>
      <c r="ITO57"/>
      <c r="ITP57"/>
      <c r="ITQ57"/>
      <c r="ITR57"/>
      <c r="ITS57"/>
      <c r="ITT57"/>
      <c r="ITU57"/>
      <c r="ITV57"/>
      <c r="ITW57"/>
      <c r="ITX57"/>
      <c r="ITY57"/>
      <c r="ITZ57"/>
      <c r="IUA57"/>
      <c r="IUB57"/>
      <c r="IUC57"/>
      <c r="IUD57"/>
      <c r="IUE57"/>
      <c r="IUF57"/>
      <c r="IUG57"/>
      <c r="IUH57"/>
      <c r="IUI57"/>
      <c r="IUJ57"/>
      <c r="IUK57"/>
      <c r="IUL57"/>
      <c r="IUM57"/>
      <c r="IUN57"/>
      <c r="IUO57"/>
      <c r="IUP57"/>
      <c r="IUQ57"/>
      <c r="IUR57"/>
      <c r="IUS57"/>
      <c r="IUT57"/>
      <c r="IUU57"/>
      <c r="IUV57"/>
      <c r="IUW57"/>
      <c r="IUX57"/>
      <c r="IUY57"/>
      <c r="IUZ57"/>
      <c r="IVA57"/>
      <c r="IVB57"/>
      <c r="IVC57"/>
      <c r="IVD57"/>
      <c r="IVE57"/>
      <c r="IVF57"/>
      <c r="IVG57"/>
      <c r="IVH57"/>
      <c r="IVI57"/>
      <c r="IVJ57"/>
      <c r="IVK57"/>
      <c r="IVL57"/>
      <c r="IVM57"/>
      <c r="IVN57"/>
      <c r="IVO57"/>
      <c r="IVP57"/>
      <c r="IVQ57"/>
      <c r="IVR57"/>
      <c r="IVS57"/>
      <c r="IVT57"/>
      <c r="IVU57"/>
      <c r="IVV57"/>
      <c r="IVW57"/>
      <c r="IVX57"/>
      <c r="IVY57"/>
      <c r="IVZ57"/>
      <c r="IWA57"/>
      <c r="IWB57"/>
      <c r="IWC57"/>
      <c r="IWD57"/>
      <c r="IWE57"/>
      <c r="IWF57"/>
      <c r="IWG57"/>
      <c r="IWH57"/>
      <c r="IWI57"/>
      <c r="IWJ57"/>
      <c r="IWK57"/>
      <c r="IWL57"/>
      <c r="IWM57"/>
      <c r="IWN57"/>
      <c r="IWO57"/>
      <c r="IWP57"/>
      <c r="IWQ57"/>
      <c r="IWR57"/>
      <c r="IWS57"/>
      <c r="IWT57"/>
      <c r="IWU57"/>
      <c r="IWV57"/>
      <c r="IWW57"/>
      <c r="IWX57"/>
      <c r="IWY57"/>
      <c r="IWZ57"/>
      <c r="IXA57"/>
      <c r="IXB57"/>
      <c r="IXC57"/>
      <c r="IXD57"/>
      <c r="IXE57"/>
      <c r="IXF57"/>
      <c r="IXG57"/>
      <c r="IXH57"/>
      <c r="IXI57"/>
      <c r="IXJ57"/>
      <c r="IXK57"/>
      <c r="IXL57"/>
      <c r="IXM57"/>
      <c r="IXN57"/>
      <c r="IXO57"/>
      <c r="IXP57"/>
      <c r="IXQ57"/>
      <c r="IXR57"/>
      <c r="IXS57"/>
      <c r="IXT57"/>
      <c r="IXU57"/>
      <c r="IXV57"/>
      <c r="IXW57"/>
      <c r="IXX57"/>
      <c r="IXY57"/>
      <c r="IXZ57"/>
      <c r="IYA57"/>
      <c r="IYB57"/>
      <c r="IYC57"/>
      <c r="IYD57"/>
      <c r="IYE57"/>
      <c r="IYF57"/>
      <c r="IYG57"/>
      <c r="IYH57"/>
      <c r="IYI57"/>
      <c r="IYJ57"/>
      <c r="IYK57"/>
      <c r="IYL57"/>
      <c r="IYM57"/>
      <c r="IYN57"/>
      <c r="IYO57"/>
      <c r="IYP57"/>
      <c r="IYQ57"/>
      <c r="IYR57"/>
      <c r="IYS57"/>
      <c r="IYT57"/>
      <c r="IYU57"/>
      <c r="IYV57"/>
      <c r="IYW57"/>
      <c r="IYX57"/>
      <c r="IYY57"/>
      <c r="IYZ57"/>
      <c r="IZA57"/>
      <c r="IZB57"/>
      <c r="IZC57"/>
      <c r="IZD57"/>
      <c r="IZE57"/>
      <c r="IZF57"/>
      <c r="IZG57"/>
      <c r="IZH57"/>
      <c r="IZI57"/>
      <c r="IZJ57"/>
      <c r="IZK57"/>
      <c r="IZL57"/>
      <c r="IZM57"/>
      <c r="IZN57"/>
      <c r="IZO57"/>
      <c r="IZP57"/>
      <c r="IZQ57"/>
      <c r="IZR57"/>
      <c r="IZS57"/>
      <c r="IZT57"/>
      <c r="IZU57"/>
      <c r="IZV57"/>
      <c r="IZW57"/>
      <c r="IZX57"/>
      <c r="IZY57"/>
      <c r="IZZ57"/>
      <c r="JAA57"/>
      <c r="JAB57"/>
      <c r="JAC57"/>
      <c r="JAD57"/>
      <c r="JAE57"/>
      <c r="JAF57"/>
      <c r="JAG57"/>
      <c r="JAH57"/>
      <c r="JAI57"/>
      <c r="JAJ57"/>
      <c r="JAK57"/>
      <c r="JAL57"/>
      <c r="JAM57"/>
      <c r="JAN57"/>
      <c r="JAO57"/>
      <c r="JAP57"/>
      <c r="JAQ57"/>
      <c r="JAR57"/>
      <c r="JAS57"/>
      <c r="JAT57"/>
      <c r="JAU57"/>
      <c r="JAV57"/>
      <c r="JAW57"/>
      <c r="JAX57"/>
      <c r="JAY57"/>
      <c r="JAZ57"/>
      <c r="JBA57"/>
      <c r="JBB57"/>
      <c r="JBC57"/>
      <c r="JBD57"/>
      <c r="JBE57"/>
      <c r="JBF57"/>
      <c r="JBG57"/>
      <c r="JBH57"/>
      <c r="JBI57"/>
      <c r="JBJ57"/>
      <c r="JBK57"/>
      <c r="JBL57"/>
      <c r="JBM57"/>
      <c r="JBN57"/>
      <c r="JBO57"/>
      <c r="JBP57"/>
      <c r="JBQ57"/>
      <c r="JBR57"/>
      <c r="JBS57"/>
      <c r="JBT57"/>
      <c r="JBU57"/>
      <c r="JBV57"/>
      <c r="JBW57"/>
      <c r="JBX57"/>
      <c r="JBY57"/>
      <c r="JBZ57"/>
      <c r="JCA57"/>
      <c r="JCB57"/>
      <c r="JCC57"/>
      <c r="JCD57"/>
      <c r="JCE57"/>
      <c r="JCF57"/>
      <c r="JCG57"/>
      <c r="JCH57"/>
      <c r="JCI57"/>
      <c r="JCJ57"/>
      <c r="JCK57"/>
      <c r="JCL57"/>
      <c r="JCM57"/>
      <c r="JCN57"/>
      <c r="JCO57"/>
      <c r="JCP57"/>
      <c r="JCQ57"/>
      <c r="JCR57"/>
      <c r="JCS57"/>
      <c r="JCT57"/>
      <c r="JCU57"/>
      <c r="JCV57"/>
      <c r="JCW57"/>
      <c r="JCX57"/>
      <c r="JCY57"/>
      <c r="JCZ57"/>
      <c r="JDA57"/>
      <c r="JDB57"/>
      <c r="JDC57"/>
      <c r="JDD57"/>
      <c r="JDE57"/>
      <c r="JDF57"/>
      <c r="JDG57"/>
      <c r="JDH57"/>
      <c r="JDI57"/>
      <c r="JDJ57"/>
      <c r="JDK57"/>
      <c r="JDL57"/>
      <c r="JDM57"/>
      <c r="JDN57"/>
      <c r="JDO57"/>
      <c r="JDP57"/>
      <c r="JDQ57"/>
      <c r="JDR57"/>
      <c r="JDS57"/>
      <c r="JDT57"/>
      <c r="JDU57"/>
      <c r="JDV57"/>
      <c r="JDW57"/>
      <c r="JDX57"/>
      <c r="JDY57"/>
      <c r="JDZ57"/>
      <c r="JEA57"/>
      <c r="JEB57"/>
      <c r="JEC57"/>
      <c r="JED57"/>
      <c r="JEE57"/>
      <c r="JEF57"/>
      <c r="JEG57"/>
      <c r="JEH57"/>
      <c r="JEI57"/>
      <c r="JEJ57"/>
      <c r="JEK57"/>
      <c r="JEL57"/>
      <c r="JEM57"/>
      <c r="JEN57"/>
      <c r="JEO57"/>
      <c r="JEP57"/>
      <c r="JEQ57"/>
      <c r="JER57"/>
      <c r="JES57"/>
      <c r="JET57"/>
      <c r="JEU57"/>
      <c r="JEV57"/>
      <c r="JEW57"/>
      <c r="JEX57"/>
      <c r="JEY57"/>
      <c r="JEZ57"/>
      <c r="JFA57"/>
      <c r="JFB57"/>
      <c r="JFC57"/>
      <c r="JFD57"/>
      <c r="JFE57"/>
      <c r="JFF57"/>
      <c r="JFG57"/>
      <c r="JFH57"/>
      <c r="JFI57"/>
      <c r="JFJ57"/>
      <c r="JFK57"/>
      <c r="JFL57"/>
      <c r="JFM57"/>
      <c r="JFN57"/>
      <c r="JFO57"/>
      <c r="JFP57"/>
      <c r="JFQ57"/>
      <c r="JFR57"/>
      <c r="JFS57"/>
      <c r="JFT57"/>
      <c r="JFU57"/>
      <c r="JFV57"/>
      <c r="JFW57"/>
      <c r="JFX57"/>
      <c r="JFY57"/>
      <c r="JFZ57"/>
      <c r="JGA57"/>
      <c r="JGB57"/>
      <c r="JGC57"/>
      <c r="JGD57"/>
      <c r="JGE57"/>
      <c r="JGF57"/>
      <c r="JGG57"/>
      <c r="JGH57"/>
      <c r="JGI57"/>
      <c r="JGJ57"/>
      <c r="JGK57"/>
      <c r="JGL57"/>
      <c r="JGM57"/>
      <c r="JGN57"/>
      <c r="JGO57"/>
      <c r="JGP57"/>
      <c r="JGQ57"/>
      <c r="JGR57"/>
      <c r="JGS57"/>
      <c r="JGT57"/>
      <c r="JGU57"/>
      <c r="JGV57"/>
      <c r="JGW57"/>
      <c r="JGX57"/>
      <c r="JGY57"/>
      <c r="JGZ57"/>
      <c r="JHA57"/>
      <c r="JHB57"/>
      <c r="JHC57"/>
      <c r="JHD57"/>
      <c r="JHE57"/>
      <c r="JHF57"/>
      <c r="JHG57"/>
      <c r="JHH57"/>
      <c r="JHI57"/>
      <c r="JHJ57"/>
      <c r="JHK57"/>
      <c r="JHL57"/>
      <c r="JHM57"/>
      <c r="JHN57"/>
      <c r="JHO57"/>
      <c r="JHP57"/>
      <c r="JHQ57"/>
      <c r="JHR57"/>
      <c r="JHS57"/>
      <c r="JHT57"/>
      <c r="JHU57"/>
      <c r="JHV57"/>
      <c r="JHW57"/>
      <c r="JHX57"/>
      <c r="JHY57"/>
      <c r="JHZ57"/>
      <c r="JIA57"/>
      <c r="JIB57"/>
      <c r="JIC57"/>
      <c r="JID57"/>
      <c r="JIE57"/>
      <c r="JIF57"/>
      <c r="JIG57"/>
      <c r="JIH57"/>
      <c r="JII57"/>
      <c r="JIJ57"/>
      <c r="JIK57"/>
      <c r="JIL57"/>
      <c r="JIM57"/>
      <c r="JIN57"/>
      <c r="JIO57"/>
      <c r="JIP57"/>
      <c r="JIQ57"/>
      <c r="JIR57"/>
      <c r="JIS57"/>
      <c r="JIT57"/>
      <c r="JIU57"/>
      <c r="JIV57"/>
      <c r="JIW57"/>
      <c r="JIX57"/>
      <c r="JIY57"/>
      <c r="JIZ57"/>
      <c r="JJA57"/>
      <c r="JJB57"/>
      <c r="JJC57"/>
      <c r="JJD57"/>
      <c r="JJE57"/>
      <c r="JJF57"/>
      <c r="JJG57"/>
      <c r="JJH57"/>
      <c r="JJI57"/>
      <c r="JJJ57"/>
      <c r="JJK57"/>
      <c r="JJL57"/>
      <c r="JJM57"/>
      <c r="JJN57"/>
      <c r="JJO57"/>
      <c r="JJP57"/>
      <c r="JJQ57"/>
      <c r="JJR57"/>
      <c r="JJS57"/>
      <c r="JJT57"/>
      <c r="JJU57"/>
      <c r="JJV57"/>
      <c r="JJW57"/>
      <c r="JJX57"/>
      <c r="JJY57"/>
      <c r="JJZ57"/>
      <c r="JKA57"/>
      <c r="JKB57"/>
      <c r="JKC57"/>
      <c r="JKD57"/>
      <c r="JKE57"/>
      <c r="JKF57"/>
      <c r="JKG57"/>
      <c r="JKH57"/>
      <c r="JKI57"/>
      <c r="JKJ57"/>
      <c r="JKK57"/>
      <c r="JKL57"/>
      <c r="JKM57"/>
      <c r="JKN57"/>
      <c r="JKO57"/>
      <c r="JKP57"/>
      <c r="JKQ57"/>
      <c r="JKR57"/>
      <c r="JKS57"/>
      <c r="JKT57"/>
      <c r="JKU57"/>
      <c r="JKV57"/>
      <c r="JKW57"/>
      <c r="JKX57"/>
      <c r="JKY57"/>
      <c r="JKZ57"/>
      <c r="JLA57"/>
      <c r="JLB57"/>
      <c r="JLC57"/>
      <c r="JLD57"/>
      <c r="JLE57"/>
      <c r="JLF57"/>
      <c r="JLG57"/>
      <c r="JLH57"/>
      <c r="JLI57"/>
      <c r="JLJ57"/>
      <c r="JLK57"/>
      <c r="JLL57"/>
      <c r="JLM57"/>
      <c r="JLN57"/>
      <c r="JLO57"/>
      <c r="JLP57"/>
      <c r="JLQ57"/>
      <c r="JLR57"/>
      <c r="JLS57"/>
      <c r="JLT57"/>
      <c r="JLU57"/>
      <c r="JLV57"/>
      <c r="JLW57"/>
      <c r="JLX57"/>
      <c r="JLY57"/>
      <c r="JLZ57"/>
      <c r="JMA57"/>
      <c r="JMB57"/>
      <c r="JMC57"/>
      <c r="JMD57"/>
      <c r="JME57"/>
      <c r="JMF57"/>
      <c r="JMG57"/>
      <c r="JMH57"/>
      <c r="JMI57"/>
      <c r="JMJ57"/>
      <c r="JMK57"/>
      <c r="JML57"/>
      <c r="JMM57"/>
      <c r="JMN57"/>
      <c r="JMO57"/>
      <c r="JMP57"/>
      <c r="JMQ57"/>
      <c r="JMR57"/>
      <c r="JMS57"/>
      <c r="JMT57"/>
      <c r="JMU57"/>
      <c r="JMV57"/>
      <c r="JMW57"/>
      <c r="JMX57"/>
      <c r="JMY57"/>
      <c r="JMZ57"/>
      <c r="JNA57"/>
      <c r="JNB57"/>
      <c r="JNC57"/>
      <c r="JND57"/>
      <c r="JNE57"/>
      <c r="JNF57"/>
      <c r="JNG57"/>
      <c r="JNH57"/>
      <c r="JNI57"/>
      <c r="JNJ57"/>
      <c r="JNK57"/>
      <c r="JNL57"/>
      <c r="JNM57"/>
      <c r="JNN57"/>
      <c r="JNO57"/>
      <c r="JNP57"/>
      <c r="JNQ57"/>
      <c r="JNR57"/>
      <c r="JNS57"/>
      <c r="JNT57"/>
      <c r="JNU57"/>
      <c r="JNV57"/>
      <c r="JNW57"/>
      <c r="JNX57"/>
      <c r="JNY57"/>
      <c r="JNZ57"/>
      <c r="JOA57"/>
      <c r="JOB57"/>
      <c r="JOC57"/>
      <c r="JOD57"/>
      <c r="JOE57"/>
      <c r="JOF57"/>
      <c r="JOG57"/>
      <c r="JOH57"/>
      <c r="JOI57"/>
      <c r="JOJ57"/>
      <c r="JOK57"/>
      <c r="JOL57"/>
      <c r="JOM57"/>
      <c r="JON57"/>
      <c r="JOO57"/>
      <c r="JOP57"/>
      <c r="JOQ57"/>
      <c r="JOR57"/>
      <c r="JOS57"/>
      <c r="JOT57"/>
      <c r="JOU57"/>
      <c r="JOV57"/>
      <c r="JOW57"/>
      <c r="JOX57"/>
      <c r="JOY57"/>
      <c r="JOZ57"/>
      <c r="JPA57"/>
      <c r="JPB57"/>
      <c r="JPC57"/>
      <c r="JPD57"/>
      <c r="JPE57"/>
      <c r="JPF57"/>
      <c r="JPG57"/>
      <c r="JPH57"/>
      <c r="JPI57"/>
      <c r="JPJ57"/>
      <c r="JPK57"/>
      <c r="JPL57"/>
      <c r="JPM57"/>
      <c r="JPN57"/>
      <c r="JPO57"/>
      <c r="JPP57"/>
      <c r="JPQ57"/>
      <c r="JPR57"/>
      <c r="JPS57"/>
      <c r="JPT57"/>
      <c r="JPU57"/>
      <c r="JPV57"/>
      <c r="JPW57"/>
      <c r="JPX57"/>
      <c r="JPY57"/>
      <c r="JPZ57"/>
      <c r="JQA57"/>
      <c r="JQB57"/>
      <c r="JQC57"/>
      <c r="JQD57"/>
      <c r="JQE57"/>
      <c r="JQF57"/>
      <c r="JQG57"/>
      <c r="JQH57"/>
      <c r="JQI57"/>
      <c r="JQJ57"/>
      <c r="JQK57"/>
      <c r="JQL57"/>
      <c r="JQM57"/>
      <c r="JQN57"/>
      <c r="JQO57"/>
      <c r="JQP57"/>
      <c r="JQQ57"/>
      <c r="JQR57"/>
      <c r="JQS57"/>
      <c r="JQT57"/>
      <c r="JQU57"/>
      <c r="JQV57"/>
      <c r="JQW57"/>
      <c r="JQX57"/>
      <c r="JQY57"/>
      <c r="JQZ57"/>
      <c r="JRA57"/>
      <c r="JRB57"/>
      <c r="JRC57"/>
      <c r="JRD57"/>
      <c r="JRE57"/>
      <c r="JRF57"/>
      <c r="JRG57"/>
      <c r="JRH57"/>
      <c r="JRI57"/>
      <c r="JRJ57"/>
      <c r="JRK57"/>
      <c r="JRL57"/>
      <c r="JRM57"/>
      <c r="JRN57"/>
      <c r="JRO57"/>
      <c r="JRP57"/>
      <c r="JRQ57"/>
      <c r="JRR57"/>
      <c r="JRS57"/>
      <c r="JRT57"/>
      <c r="JRU57"/>
      <c r="JRV57"/>
      <c r="JRW57"/>
      <c r="JRX57"/>
      <c r="JRY57"/>
      <c r="JRZ57"/>
      <c r="JSA57"/>
      <c r="JSB57"/>
      <c r="JSC57"/>
      <c r="JSD57"/>
      <c r="JSE57"/>
      <c r="JSF57"/>
      <c r="JSG57"/>
      <c r="JSH57"/>
      <c r="JSI57"/>
      <c r="JSJ57"/>
      <c r="JSK57"/>
      <c r="JSL57"/>
      <c r="JSM57"/>
      <c r="JSN57"/>
      <c r="JSO57"/>
      <c r="JSP57"/>
      <c r="JSQ57"/>
      <c r="JSR57"/>
      <c r="JSS57"/>
      <c r="JST57"/>
      <c r="JSU57"/>
      <c r="JSV57"/>
      <c r="JSW57"/>
      <c r="JSX57"/>
      <c r="JSY57"/>
      <c r="JSZ57"/>
      <c r="JTA57"/>
      <c r="JTB57"/>
      <c r="JTC57"/>
      <c r="JTD57"/>
      <c r="JTE57"/>
      <c r="JTF57"/>
      <c r="JTG57"/>
      <c r="JTH57"/>
      <c r="JTI57"/>
      <c r="JTJ57"/>
      <c r="JTK57"/>
      <c r="JTL57"/>
      <c r="JTM57"/>
      <c r="JTN57"/>
      <c r="JTO57"/>
      <c r="JTP57"/>
      <c r="JTQ57"/>
      <c r="JTR57"/>
      <c r="JTS57"/>
      <c r="JTT57"/>
      <c r="JTU57"/>
      <c r="JTV57"/>
      <c r="JTW57"/>
      <c r="JTX57"/>
      <c r="JTY57"/>
      <c r="JTZ57"/>
      <c r="JUA57"/>
      <c r="JUB57"/>
      <c r="JUC57"/>
      <c r="JUD57"/>
      <c r="JUE57"/>
      <c r="JUF57"/>
      <c r="JUG57"/>
      <c r="JUH57"/>
      <c r="JUI57"/>
      <c r="JUJ57"/>
      <c r="JUK57"/>
      <c r="JUL57"/>
      <c r="JUM57"/>
      <c r="JUN57"/>
      <c r="JUO57"/>
      <c r="JUP57"/>
      <c r="JUQ57"/>
      <c r="JUR57"/>
      <c r="JUS57"/>
      <c r="JUT57"/>
      <c r="JUU57"/>
      <c r="JUV57"/>
      <c r="JUW57"/>
      <c r="JUX57"/>
      <c r="JUY57"/>
      <c r="JUZ57"/>
      <c r="JVA57"/>
      <c r="JVB57"/>
      <c r="JVC57"/>
      <c r="JVD57"/>
      <c r="JVE57"/>
      <c r="JVF57"/>
      <c r="JVG57"/>
      <c r="JVH57"/>
      <c r="JVI57"/>
      <c r="JVJ57"/>
      <c r="JVK57"/>
      <c r="JVL57"/>
      <c r="JVM57"/>
      <c r="JVN57"/>
      <c r="JVO57"/>
      <c r="JVP57"/>
      <c r="JVQ57"/>
      <c r="JVR57"/>
      <c r="JVS57"/>
      <c r="JVT57"/>
      <c r="JVU57"/>
      <c r="JVV57"/>
      <c r="JVW57"/>
      <c r="JVX57"/>
      <c r="JVY57"/>
      <c r="JVZ57"/>
      <c r="JWA57"/>
      <c r="JWB57"/>
      <c r="JWC57"/>
      <c r="JWD57"/>
      <c r="JWE57"/>
      <c r="JWF57"/>
      <c r="JWG57"/>
      <c r="JWH57"/>
      <c r="JWI57"/>
      <c r="JWJ57"/>
      <c r="JWK57"/>
      <c r="JWL57"/>
      <c r="JWM57"/>
      <c r="JWN57"/>
      <c r="JWO57"/>
      <c r="JWP57"/>
      <c r="JWQ57"/>
      <c r="JWR57"/>
      <c r="JWS57"/>
      <c r="JWT57"/>
      <c r="JWU57"/>
      <c r="JWV57"/>
      <c r="JWW57"/>
      <c r="JWX57"/>
      <c r="JWY57"/>
      <c r="JWZ57"/>
      <c r="JXA57"/>
      <c r="JXB57"/>
      <c r="JXC57"/>
      <c r="JXD57"/>
      <c r="JXE57"/>
      <c r="JXF57"/>
      <c r="JXG57"/>
      <c r="JXH57"/>
      <c r="JXI57"/>
      <c r="JXJ57"/>
      <c r="JXK57"/>
      <c r="JXL57"/>
      <c r="JXM57"/>
      <c r="JXN57"/>
      <c r="JXO57"/>
      <c r="JXP57"/>
      <c r="JXQ57"/>
      <c r="JXR57"/>
      <c r="JXS57"/>
      <c r="JXT57"/>
      <c r="JXU57"/>
      <c r="JXV57"/>
      <c r="JXW57"/>
      <c r="JXX57"/>
      <c r="JXY57"/>
      <c r="JXZ57"/>
      <c r="JYA57"/>
      <c r="JYB57"/>
      <c r="JYC57"/>
      <c r="JYD57"/>
      <c r="JYE57"/>
      <c r="JYF57"/>
      <c r="JYG57"/>
      <c r="JYH57"/>
      <c r="JYI57"/>
      <c r="JYJ57"/>
      <c r="JYK57"/>
      <c r="JYL57"/>
      <c r="JYM57"/>
      <c r="JYN57"/>
      <c r="JYO57"/>
      <c r="JYP57"/>
      <c r="JYQ57"/>
      <c r="JYR57"/>
      <c r="JYS57"/>
      <c r="JYT57"/>
      <c r="JYU57"/>
      <c r="JYV57"/>
      <c r="JYW57"/>
      <c r="JYX57"/>
      <c r="JYY57"/>
      <c r="JYZ57"/>
      <c r="JZA57"/>
      <c r="JZB57"/>
      <c r="JZC57"/>
      <c r="JZD57"/>
      <c r="JZE57"/>
      <c r="JZF57"/>
      <c r="JZG57"/>
      <c r="JZH57"/>
      <c r="JZI57"/>
      <c r="JZJ57"/>
      <c r="JZK57"/>
      <c r="JZL57"/>
      <c r="JZM57"/>
      <c r="JZN57"/>
      <c r="JZO57"/>
      <c r="JZP57"/>
      <c r="JZQ57"/>
      <c r="JZR57"/>
      <c r="JZS57"/>
      <c r="JZT57"/>
      <c r="JZU57"/>
      <c r="JZV57"/>
      <c r="JZW57"/>
      <c r="JZX57"/>
      <c r="JZY57"/>
      <c r="JZZ57"/>
      <c r="KAA57"/>
      <c r="KAB57"/>
      <c r="KAC57"/>
      <c r="KAD57"/>
      <c r="KAE57"/>
      <c r="KAF57"/>
      <c r="KAG57"/>
      <c r="KAH57"/>
      <c r="KAI57"/>
      <c r="KAJ57"/>
      <c r="KAK57"/>
      <c r="KAL57"/>
      <c r="KAM57"/>
      <c r="KAN57"/>
      <c r="KAO57"/>
      <c r="KAP57"/>
      <c r="KAQ57"/>
      <c r="KAR57"/>
      <c r="KAS57"/>
      <c r="KAT57"/>
      <c r="KAU57"/>
      <c r="KAV57"/>
      <c r="KAW57"/>
      <c r="KAX57"/>
      <c r="KAY57"/>
      <c r="KAZ57"/>
      <c r="KBA57"/>
      <c r="KBB57"/>
      <c r="KBC57"/>
      <c r="KBD57"/>
      <c r="KBE57"/>
      <c r="KBF57"/>
      <c r="KBG57"/>
      <c r="KBH57"/>
      <c r="KBI57"/>
      <c r="KBJ57"/>
      <c r="KBK57"/>
      <c r="KBL57"/>
      <c r="KBM57"/>
      <c r="KBN57"/>
      <c r="KBO57"/>
      <c r="KBP57"/>
      <c r="KBQ57"/>
      <c r="KBR57"/>
      <c r="KBS57"/>
      <c r="KBT57"/>
      <c r="KBU57"/>
      <c r="KBV57"/>
      <c r="KBW57"/>
      <c r="KBX57"/>
      <c r="KBY57"/>
      <c r="KBZ57"/>
      <c r="KCA57"/>
      <c r="KCB57"/>
      <c r="KCC57"/>
      <c r="KCD57"/>
      <c r="KCE57"/>
      <c r="KCF57"/>
      <c r="KCG57"/>
      <c r="KCH57"/>
      <c r="KCI57"/>
      <c r="KCJ57"/>
      <c r="KCK57"/>
      <c r="KCL57"/>
      <c r="KCM57"/>
      <c r="KCN57"/>
      <c r="KCO57"/>
      <c r="KCP57"/>
      <c r="KCQ57"/>
      <c r="KCR57"/>
      <c r="KCS57"/>
      <c r="KCT57"/>
      <c r="KCU57"/>
      <c r="KCV57"/>
      <c r="KCW57"/>
      <c r="KCX57"/>
      <c r="KCY57"/>
      <c r="KCZ57"/>
      <c r="KDA57"/>
      <c r="KDB57"/>
      <c r="KDC57"/>
      <c r="KDD57"/>
      <c r="KDE57"/>
      <c r="KDF57"/>
      <c r="KDG57"/>
      <c r="KDH57"/>
      <c r="KDI57"/>
      <c r="KDJ57"/>
      <c r="KDK57"/>
      <c r="KDL57"/>
      <c r="KDM57"/>
      <c r="KDN57"/>
      <c r="KDO57"/>
      <c r="KDP57"/>
      <c r="KDQ57"/>
      <c r="KDR57"/>
      <c r="KDS57"/>
      <c r="KDT57"/>
      <c r="KDU57"/>
      <c r="KDV57"/>
      <c r="KDW57"/>
      <c r="KDX57"/>
      <c r="KDY57"/>
      <c r="KDZ57"/>
      <c r="KEA57"/>
      <c r="KEB57"/>
      <c r="KEC57"/>
      <c r="KED57"/>
      <c r="KEE57"/>
      <c r="KEF57"/>
      <c r="KEG57"/>
      <c r="KEH57"/>
      <c r="KEI57"/>
      <c r="KEJ57"/>
      <c r="KEK57"/>
      <c r="KEL57"/>
      <c r="KEM57"/>
      <c r="KEN57"/>
      <c r="KEO57"/>
      <c r="KEP57"/>
      <c r="KEQ57"/>
      <c r="KER57"/>
      <c r="KES57"/>
      <c r="KET57"/>
      <c r="KEU57"/>
      <c r="KEV57"/>
      <c r="KEW57"/>
      <c r="KEX57"/>
      <c r="KEY57"/>
      <c r="KEZ57"/>
      <c r="KFA57"/>
      <c r="KFB57"/>
      <c r="KFC57"/>
      <c r="KFD57"/>
      <c r="KFE57"/>
      <c r="KFF57"/>
      <c r="KFG57"/>
      <c r="KFH57"/>
      <c r="KFI57"/>
      <c r="KFJ57"/>
      <c r="KFK57"/>
      <c r="KFL57"/>
      <c r="KFM57"/>
      <c r="KFN57"/>
      <c r="KFO57"/>
      <c r="KFP57"/>
      <c r="KFQ57"/>
      <c r="KFR57"/>
      <c r="KFS57"/>
      <c r="KFT57"/>
      <c r="KFU57"/>
      <c r="KFV57"/>
      <c r="KFW57"/>
      <c r="KFX57"/>
      <c r="KFY57"/>
      <c r="KFZ57"/>
      <c r="KGA57"/>
      <c r="KGB57"/>
      <c r="KGC57"/>
      <c r="KGD57"/>
      <c r="KGE57"/>
      <c r="KGF57"/>
      <c r="KGG57"/>
      <c r="KGH57"/>
      <c r="KGI57"/>
      <c r="KGJ57"/>
      <c r="KGK57"/>
      <c r="KGL57"/>
      <c r="KGM57"/>
      <c r="KGN57"/>
      <c r="KGO57"/>
      <c r="KGP57"/>
      <c r="KGQ57"/>
      <c r="KGR57"/>
      <c r="KGS57"/>
      <c r="KGT57"/>
      <c r="KGU57"/>
      <c r="KGV57"/>
      <c r="KGW57"/>
      <c r="KGX57"/>
      <c r="KGY57"/>
      <c r="KGZ57"/>
      <c r="KHA57"/>
      <c r="KHB57"/>
      <c r="KHC57"/>
      <c r="KHD57"/>
      <c r="KHE57"/>
      <c r="KHF57"/>
      <c r="KHG57"/>
      <c r="KHH57"/>
      <c r="KHI57"/>
      <c r="KHJ57"/>
      <c r="KHK57"/>
      <c r="KHL57"/>
      <c r="KHM57"/>
      <c r="KHN57"/>
      <c r="KHO57"/>
      <c r="KHP57"/>
      <c r="KHQ57"/>
      <c r="KHR57"/>
      <c r="KHS57"/>
      <c r="KHT57"/>
      <c r="KHU57"/>
      <c r="KHV57"/>
      <c r="KHW57"/>
      <c r="KHX57"/>
      <c r="KHY57"/>
      <c r="KHZ57"/>
      <c r="KIA57"/>
      <c r="KIB57"/>
      <c r="KIC57"/>
      <c r="KID57"/>
      <c r="KIE57"/>
      <c r="KIF57"/>
      <c r="KIG57"/>
      <c r="KIH57"/>
      <c r="KII57"/>
      <c r="KIJ57"/>
      <c r="KIK57"/>
      <c r="KIL57"/>
      <c r="KIM57"/>
      <c r="KIN57"/>
      <c r="KIO57"/>
      <c r="KIP57"/>
      <c r="KIQ57"/>
      <c r="KIR57"/>
      <c r="KIS57"/>
      <c r="KIT57"/>
      <c r="KIU57"/>
      <c r="KIV57"/>
      <c r="KIW57"/>
      <c r="KIX57"/>
      <c r="KIY57"/>
      <c r="KIZ57"/>
      <c r="KJA57"/>
      <c r="KJB57"/>
      <c r="KJC57"/>
      <c r="KJD57"/>
      <c r="KJE57"/>
      <c r="KJF57"/>
      <c r="KJG57"/>
      <c r="KJH57"/>
      <c r="KJI57"/>
      <c r="KJJ57"/>
      <c r="KJK57"/>
      <c r="KJL57"/>
      <c r="KJM57"/>
      <c r="KJN57"/>
      <c r="KJO57"/>
      <c r="KJP57"/>
      <c r="KJQ57"/>
      <c r="KJR57"/>
      <c r="KJS57"/>
      <c r="KJT57"/>
      <c r="KJU57"/>
      <c r="KJV57"/>
      <c r="KJW57"/>
      <c r="KJX57"/>
      <c r="KJY57"/>
      <c r="KJZ57"/>
      <c r="KKA57"/>
      <c r="KKB57"/>
      <c r="KKC57"/>
      <c r="KKD57"/>
      <c r="KKE57"/>
      <c r="KKF57"/>
      <c r="KKG57"/>
      <c r="KKH57"/>
      <c r="KKI57"/>
      <c r="KKJ57"/>
      <c r="KKK57"/>
      <c r="KKL57"/>
      <c r="KKM57"/>
      <c r="KKN57"/>
      <c r="KKO57"/>
      <c r="KKP57"/>
      <c r="KKQ57"/>
      <c r="KKR57"/>
      <c r="KKS57"/>
      <c r="KKT57"/>
      <c r="KKU57"/>
      <c r="KKV57"/>
      <c r="KKW57"/>
      <c r="KKX57"/>
      <c r="KKY57"/>
      <c r="KKZ57"/>
      <c r="KLA57"/>
      <c r="KLB57"/>
      <c r="KLC57"/>
      <c r="KLD57"/>
      <c r="KLE57"/>
      <c r="KLF57"/>
      <c r="KLG57"/>
      <c r="KLH57"/>
      <c r="KLI57"/>
      <c r="KLJ57"/>
      <c r="KLK57"/>
      <c r="KLL57"/>
      <c r="KLM57"/>
      <c r="KLN57"/>
      <c r="KLO57"/>
      <c r="KLP57"/>
      <c r="KLQ57"/>
      <c r="KLR57"/>
      <c r="KLS57"/>
      <c r="KLT57"/>
      <c r="KLU57"/>
      <c r="KLV57"/>
      <c r="KLW57"/>
      <c r="KLX57"/>
      <c r="KLY57"/>
      <c r="KLZ57"/>
      <c r="KMA57"/>
      <c r="KMB57"/>
      <c r="KMC57"/>
      <c r="KMD57"/>
      <c r="KME57"/>
      <c r="KMF57"/>
      <c r="KMG57"/>
      <c r="KMH57"/>
      <c r="KMI57"/>
      <c r="KMJ57"/>
      <c r="KMK57"/>
      <c r="KML57"/>
      <c r="KMM57"/>
      <c r="KMN57"/>
      <c r="KMO57"/>
      <c r="KMP57"/>
      <c r="KMQ57"/>
      <c r="KMR57"/>
      <c r="KMS57"/>
      <c r="KMT57"/>
      <c r="KMU57"/>
      <c r="KMV57"/>
      <c r="KMW57"/>
      <c r="KMX57"/>
      <c r="KMY57"/>
      <c r="KMZ57"/>
      <c r="KNA57"/>
      <c r="KNB57"/>
      <c r="KNC57"/>
      <c r="KND57"/>
      <c r="KNE57"/>
      <c r="KNF57"/>
      <c r="KNG57"/>
      <c r="KNH57"/>
      <c r="KNI57"/>
      <c r="KNJ57"/>
      <c r="KNK57"/>
      <c r="KNL57"/>
      <c r="KNM57"/>
      <c r="KNN57"/>
      <c r="KNO57"/>
      <c r="KNP57"/>
      <c r="KNQ57"/>
      <c r="KNR57"/>
      <c r="KNS57"/>
      <c r="KNT57"/>
      <c r="KNU57"/>
      <c r="KNV57"/>
      <c r="KNW57"/>
      <c r="KNX57"/>
      <c r="KNY57"/>
      <c r="KNZ57"/>
      <c r="KOA57"/>
      <c r="KOB57"/>
      <c r="KOC57"/>
      <c r="KOD57"/>
      <c r="KOE57"/>
      <c r="KOF57"/>
      <c r="KOG57"/>
      <c r="KOH57"/>
      <c r="KOI57"/>
      <c r="KOJ57"/>
      <c r="KOK57"/>
      <c r="KOL57"/>
      <c r="KOM57"/>
      <c r="KON57"/>
      <c r="KOO57"/>
      <c r="KOP57"/>
      <c r="KOQ57"/>
      <c r="KOR57"/>
      <c r="KOS57"/>
      <c r="KOT57"/>
      <c r="KOU57"/>
      <c r="KOV57"/>
      <c r="KOW57"/>
      <c r="KOX57"/>
      <c r="KOY57"/>
      <c r="KOZ57"/>
      <c r="KPA57"/>
      <c r="KPB57"/>
      <c r="KPC57"/>
      <c r="KPD57"/>
      <c r="KPE57"/>
      <c r="KPF57"/>
      <c r="KPG57"/>
      <c r="KPH57"/>
      <c r="KPI57"/>
      <c r="KPJ57"/>
      <c r="KPK57"/>
      <c r="KPL57"/>
      <c r="KPM57"/>
      <c r="KPN57"/>
      <c r="KPO57"/>
      <c r="KPP57"/>
      <c r="KPQ57"/>
      <c r="KPR57"/>
      <c r="KPS57"/>
      <c r="KPT57"/>
      <c r="KPU57"/>
      <c r="KPV57"/>
      <c r="KPW57"/>
      <c r="KPX57"/>
      <c r="KPY57"/>
      <c r="KPZ57"/>
      <c r="KQA57"/>
      <c r="KQB57"/>
      <c r="KQC57"/>
      <c r="KQD57"/>
      <c r="KQE57"/>
      <c r="KQF57"/>
      <c r="KQG57"/>
      <c r="KQH57"/>
      <c r="KQI57"/>
      <c r="KQJ57"/>
      <c r="KQK57"/>
      <c r="KQL57"/>
      <c r="KQM57"/>
      <c r="KQN57"/>
      <c r="KQO57"/>
      <c r="KQP57"/>
      <c r="KQQ57"/>
      <c r="KQR57"/>
      <c r="KQS57"/>
      <c r="KQT57"/>
      <c r="KQU57"/>
      <c r="KQV57"/>
      <c r="KQW57"/>
      <c r="KQX57"/>
      <c r="KQY57"/>
      <c r="KQZ57"/>
      <c r="KRA57"/>
      <c r="KRB57"/>
      <c r="KRC57"/>
      <c r="KRD57"/>
      <c r="KRE57"/>
      <c r="KRF57"/>
      <c r="KRG57"/>
      <c r="KRH57"/>
      <c r="KRI57"/>
      <c r="KRJ57"/>
      <c r="KRK57"/>
      <c r="KRL57"/>
      <c r="KRM57"/>
      <c r="KRN57"/>
      <c r="KRO57"/>
      <c r="KRP57"/>
      <c r="KRQ57"/>
      <c r="KRR57"/>
      <c r="KRS57"/>
      <c r="KRT57"/>
      <c r="KRU57"/>
      <c r="KRV57"/>
      <c r="KRW57"/>
      <c r="KRX57"/>
      <c r="KRY57"/>
      <c r="KRZ57"/>
      <c r="KSA57"/>
      <c r="KSB57"/>
      <c r="KSC57"/>
      <c r="KSD57"/>
      <c r="KSE57"/>
      <c r="KSF57"/>
      <c r="KSG57"/>
      <c r="KSH57"/>
      <c r="KSI57"/>
      <c r="KSJ57"/>
      <c r="KSK57"/>
      <c r="KSL57"/>
      <c r="KSM57"/>
      <c r="KSN57"/>
      <c r="KSO57"/>
      <c r="KSP57"/>
      <c r="KSQ57"/>
      <c r="KSR57"/>
      <c r="KSS57"/>
      <c r="KST57"/>
      <c r="KSU57"/>
      <c r="KSV57"/>
      <c r="KSW57"/>
      <c r="KSX57"/>
      <c r="KSY57"/>
      <c r="KSZ57"/>
      <c r="KTA57"/>
      <c r="KTB57"/>
      <c r="KTC57"/>
      <c r="KTD57"/>
      <c r="KTE57"/>
      <c r="KTF57"/>
      <c r="KTG57"/>
      <c r="KTH57"/>
      <c r="KTI57"/>
      <c r="KTJ57"/>
      <c r="KTK57"/>
      <c r="KTL57"/>
      <c r="KTM57"/>
      <c r="KTN57"/>
      <c r="KTO57"/>
      <c r="KTP57"/>
      <c r="KTQ57"/>
      <c r="KTR57"/>
      <c r="KTS57"/>
      <c r="KTT57"/>
      <c r="KTU57"/>
      <c r="KTV57"/>
      <c r="KTW57"/>
      <c r="KTX57"/>
      <c r="KTY57"/>
      <c r="KTZ57"/>
      <c r="KUA57"/>
      <c r="KUB57"/>
      <c r="KUC57"/>
      <c r="KUD57"/>
      <c r="KUE57"/>
      <c r="KUF57"/>
      <c r="KUG57"/>
      <c r="KUH57"/>
      <c r="KUI57"/>
      <c r="KUJ57"/>
      <c r="KUK57"/>
      <c r="KUL57"/>
      <c r="KUM57"/>
      <c r="KUN57"/>
      <c r="KUO57"/>
      <c r="KUP57"/>
      <c r="KUQ57"/>
      <c r="KUR57"/>
      <c r="KUS57"/>
      <c r="KUT57"/>
      <c r="KUU57"/>
      <c r="KUV57"/>
      <c r="KUW57"/>
      <c r="KUX57"/>
      <c r="KUY57"/>
      <c r="KUZ57"/>
      <c r="KVA57"/>
      <c r="KVB57"/>
      <c r="KVC57"/>
      <c r="KVD57"/>
      <c r="KVE57"/>
      <c r="KVF57"/>
      <c r="KVG57"/>
      <c r="KVH57"/>
      <c r="KVI57"/>
      <c r="KVJ57"/>
      <c r="KVK57"/>
      <c r="KVL57"/>
      <c r="KVM57"/>
      <c r="KVN57"/>
      <c r="KVO57"/>
      <c r="KVP57"/>
      <c r="KVQ57"/>
      <c r="KVR57"/>
      <c r="KVS57"/>
      <c r="KVT57"/>
      <c r="KVU57"/>
      <c r="KVV57"/>
      <c r="KVW57"/>
      <c r="KVX57"/>
      <c r="KVY57"/>
      <c r="KVZ57"/>
      <c r="KWA57"/>
      <c r="KWB57"/>
      <c r="KWC57"/>
      <c r="KWD57"/>
      <c r="KWE57"/>
      <c r="KWF57"/>
      <c r="KWG57"/>
      <c r="KWH57"/>
      <c r="KWI57"/>
      <c r="KWJ57"/>
      <c r="KWK57"/>
      <c r="KWL57"/>
      <c r="KWM57"/>
      <c r="KWN57"/>
      <c r="KWO57"/>
      <c r="KWP57"/>
      <c r="KWQ57"/>
      <c r="KWR57"/>
      <c r="KWS57"/>
      <c r="KWT57"/>
      <c r="KWU57"/>
      <c r="KWV57"/>
      <c r="KWW57"/>
      <c r="KWX57"/>
      <c r="KWY57"/>
      <c r="KWZ57"/>
      <c r="KXA57"/>
      <c r="KXB57"/>
      <c r="KXC57"/>
      <c r="KXD57"/>
      <c r="KXE57"/>
      <c r="KXF57"/>
      <c r="KXG57"/>
      <c r="KXH57"/>
      <c r="KXI57"/>
      <c r="KXJ57"/>
      <c r="KXK57"/>
      <c r="KXL57"/>
      <c r="KXM57"/>
      <c r="KXN57"/>
      <c r="KXO57"/>
      <c r="KXP57"/>
      <c r="KXQ57"/>
      <c r="KXR57"/>
      <c r="KXS57"/>
      <c r="KXT57"/>
      <c r="KXU57"/>
      <c r="KXV57"/>
      <c r="KXW57"/>
      <c r="KXX57"/>
      <c r="KXY57"/>
      <c r="KXZ57"/>
      <c r="KYA57"/>
      <c r="KYB57"/>
      <c r="KYC57"/>
      <c r="KYD57"/>
      <c r="KYE57"/>
      <c r="KYF57"/>
      <c r="KYG57"/>
      <c r="KYH57"/>
      <c r="KYI57"/>
      <c r="KYJ57"/>
      <c r="KYK57"/>
      <c r="KYL57"/>
      <c r="KYM57"/>
      <c r="KYN57"/>
      <c r="KYO57"/>
      <c r="KYP57"/>
      <c r="KYQ57"/>
      <c r="KYR57"/>
      <c r="KYS57"/>
      <c r="KYT57"/>
      <c r="KYU57"/>
      <c r="KYV57"/>
      <c r="KYW57"/>
      <c r="KYX57"/>
      <c r="KYY57"/>
      <c r="KYZ57"/>
      <c r="KZA57"/>
      <c r="KZB57"/>
      <c r="KZC57"/>
      <c r="KZD57"/>
      <c r="KZE57"/>
      <c r="KZF57"/>
      <c r="KZG57"/>
      <c r="KZH57"/>
      <c r="KZI57"/>
      <c r="KZJ57"/>
      <c r="KZK57"/>
      <c r="KZL57"/>
      <c r="KZM57"/>
      <c r="KZN57"/>
      <c r="KZO57"/>
      <c r="KZP57"/>
      <c r="KZQ57"/>
      <c r="KZR57"/>
      <c r="KZS57"/>
      <c r="KZT57"/>
      <c r="KZU57"/>
      <c r="KZV57"/>
      <c r="KZW57"/>
      <c r="KZX57"/>
      <c r="KZY57"/>
      <c r="KZZ57"/>
      <c r="LAA57"/>
      <c r="LAB57"/>
      <c r="LAC57"/>
      <c r="LAD57"/>
      <c r="LAE57"/>
      <c r="LAF57"/>
      <c r="LAG57"/>
      <c r="LAH57"/>
      <c r="LAI57"/>
      <c r="LAJ57"/>
      <c r="LAK57"/>
      <c r="LAL57"/>
      <c r="LAM57"/>
      <c r="LAN57"/>
      <c r="LAO57"/>
      <c r="LAP57"/>
      <c r="LAQ57"/>
      <c r="LAR57"/>
      <c r="LAS57"/>
      <c r="LAT57"/>
      <c r="LAU57"/>
      <c r="LAV57"/>
      <c r="LAW57"/>
      <c r="LAX57"/>
      <c r="LAY57"/>
      <c r="LAZ57"/>
      <c r="LBA57"/>
      <c r="LBB57"/>
      <c r="LBC57"/>
      <c r="LBD57"/>
      <c r="LBE57"/>
      <c r="LBF57"/>
      <c r="LBG57"/>
      <c r="LBH57"/>
      <c r="LBI57"/>
      <c r="LBJ57"/>
      <c r="LBK57"/>
      <c r="LBL57"/>
      <c r="LBM57"/>
      <c r="LBN57"/>
      <c r="LBO57"/>
      <c r="LBP57"/>
      <c r="LBQ57"/>
      <c r="LBR57"/>
      <c r="LBS57"/>
      <c r="LBT57"/>
      <c r="LBU57"/>
      <c r="LBV57"/>
      <c r="LBW57"/>
      <c r="LBX57"/>
      <c r="LBY57"/>
      <c r="LBZ57"/>
      <c r="LCA57"/>
      <c r="LCB57"/>
      <c r="LCC57"/>
      <c r="LCD57"/>
      <c r="LCE57"/>
      <c r="LCF57"/>
      <c r="LCG57"/>
      <c r="LCH57"/>
      <c r="LCI57"/>
      <c r="LCJ57"/>
      <c r="LCK57"/>
      <c r="LCL57"/>
      <c r="LCM57"/>
      <c r="LCN57"/>
      <c r="LCO57"/>
      <c r="LCP57"/>
      <c r="LCQ57"/>
      <c r="LCR57"/>
      <c r="LCS57"/>
      <c r="LCT57"/>
      <c r="LCU57"/>
      <c r="LCV57"/>
      <c r="LCW57"/>
      <c r="LCX57"/>
      <c r="LCY57"/>
      <c r="LCZ57"/>
      <c r="LDA57"/>
      <c r="LDB57"/>
      <c r="LDC57"/>
      <c r="LDD57"/>
      <c r="LDE57"/>
      <c r="LDF57"/>
      <c r="LDG57"/>
      <c r="LDH57"/>
      <c r="LDI57"/>
      <c r="LDJ57"/>
      <c r="LDK57"/>
      <c r="LDL57"/>
      <c r="LDM57"/>
      <c r="LDN57"/>
      <c r="LDO57"/>
      <c r="LDP57"/>
      <c r="LDQ57"/>
      <c r="LDR57"/>
      <c r="LDS57"/>
      <c r="LDT57"/>
      <c r="LDU57"/>
      <c r="LDV57"/>
      <c r="LDW57"/>
      <c r="LDX57"/>
      <c r="LDY57"/>
      <c r="LDZ57"/>
      <c r="LEA57"/>
      <c r="LEB57"/>
      <c r="LEC57"/>
      <c r="LED57"/>
      <c r="LEE57"/>
      <c r="LEF57"/>
      <c r="LEG57"/>
      <c r="LEH57"/>
      <c r="LEI57"/>
      <c r="LEJ57"/>
      <c r="LEK57"/>
      <c r="LEL57"/>
      <c r="LEM57"/>
      <c r="LEN57"/>
      <c r="LEO57"/>
      <c r="LEP57"/>
      <c r="LEQ57"/>
      <c r="LER57"/>
      <c r="LES57"/>
      <c r="LET57"/>
      <c r="LEU57"/>
      <c r="LEV57"/>
      <c r="LEW57"/>
      <c r="LEX57"/>
      <c r="LEY57"/>
      <c r="LEZ57"/>
      <c r="LFA57"/>
      <c r="LFB57"/>
      <c r="LFC57"/>
      <c r="LFD57"/>
      <c r="LFE57"/>
      <c r="LFF57"/>
      <c r="LFG57"/>
      <c r="LFH57"/>
      <c r="LFI57"/>
      <c r="LFJ57"/>
      <c r="LFK57"/>
      <c r="LFL57"/>
      <c r="LFM57"/>
      <c r="LFN57"/>
      <c r="LFO57"/>
      <c r="LFP57"/>
      <c r="LFQ57"/>
      <c r="LFR57"/>
      <c r="LFS57"/>
      <c r="LFT57"/>
      <c r="LFU57"/>
      <c r="LFV57"/>
      <c r="LFW57"/>
      <c r="LFX57"/>
      <c r="LFY57"/>
      <c r="LFZ57"/>
      <c r="LGA57"/>
      <c r="LGB57"/>
      <c r="LGC57"/>
      <c r="LGD57"/>
      <c r="LGE57"/>
      <c r="LGF57"/>
      <c r="LGG57"/>
      <c r="LGH57"/>
      <c r="LGI57"/>
      <c r="LGJ57"/>
      <c r="LGK57"/>
      <c r="LGL57"/>
      <c r="LGM57"/>
      <c r="LGN57"/>
      <c r="LGO57"/>
      <c r="LGP57"/>
      <c r="LGQ57"/>
      <c r="LGR57"/>
      <c r="LGS57"/>
      <c r="LGT57"/>
      <c r="LGU57"/>
      <c r="LGV57"/>
      <c r="LGW57"/>
      <c r="LGX57"/>
      <c r="LGY57"/>
      <c r="LGZ57"/>
      <c r="LHA57"/>
      <c r="LHB57"/>
      <c r="LHC57"/>
      <c r="LHD57"/>
      <c r="LHE57"/>
      <c r="LHF57"/>
      <c r="LHG57"/>
      <c r="LHH57"/>
      <c r="LHI57"/>
      <c r="LHJ57"/>
      <c r="LHK57"/>
      <c r="LHL57"/>
      <c r="LHM57"/>
      <c r="LHN57"/>
      <c r="LHO57"/>
      <c r="LHP57"/>
      <c r="LHQ57"/>
      <c r="LHR57"/>
      <c r="LHS57"/>
      <c r="LHT57"/>
      <c r="LHU57"/>
      <c r="LHV57"/>
      <c r="LHW57"/>
      <c r="LHX57"/>
      <c r="LHY57"/>
      <c r="LHZ57"/>
      <c r="LIA57"/>
      <c r="LIB57"/>
      <c r="LIC57"/>
      <c r="LID57"/>
      <c r="LIE57"/>
      <c r="LIF57"/>
      <c r="LIG57"/>
      <c r="LIH57"/>
      <c r="LII57"/>
      <c r="LIJ57"/>
      <c r="LIK57"/>
      <c r="LIL57"/>
      <c r="LIM57"/>
      <c r="LIN57"/>
      <c r="LIO57"/>
      <c r="LIP57"/>
      <c r="LIQ57"/>
      <c r="LIR57"/>
      <c r="LIS57"/>
      <c r="LIT57"/>
      <c r="LIU57"/>
      <c r="LIV57"/>
      <c r="LIW57"/>
      <c r="LIX57"/>
      <c r="LIY57"/>
      <c r="LIZ57"/>
      <c r="LJA57"/>
      <c r="LJB57"/>
      <c r="LJC57"/>
      <c r="LJD57"/>
      <c r="LJE57"/>
      <c r="LJF57"/>
      <c r="LJG57"/>
      <c r="LJH57"/>
      <c r="LJI57"/>
      <c r="LJJ57"/>
      <c r="LJK57"/>
      <c r="LJL57"/>
      <c r="LJM57"/>
      <c r="LJN57"/>
      <c r="LJO57"/>
      <c r="LJP57"/>
      <c r="LJQ57"/>
      <c r="LJR57"/>
      <c r="LJS57"/>
      <c r="LJT57"/>
      <c r="LJU57"/>
      <c r="LJV57"/>
      <c r="LJW57"/>
      <c r="LJX57"/>
      <c r="LJY57"/>
      <c r="LJZ57"/>
      <c r="LKA57"/>
      <c r="LKB57"/>
      <c r="LKC57"/>
      <c r="LKD57"/>
      <c r="LKE57"/>
      <c r="LKF57"/>
      <c r="LKG57"/>
      <c r="LKH57"/>
      <c r="LKI57"/>
      <c r="LKJ57"/>
      <c r="LKK57"/>
      <c r="LKL57"/>
      <c r="LKM57"/>
      <c r="LKN57"/>
      <c r="LKO57"/>
      <c r="LKP57"/>
      <c r="LKQ57"/>
      <c r="LKR57"/>
      <c r="LKS57"/>
      <c r="LKT57"/>
      <c r="LKU57"/>
      <c r="LKV57"/>
      <c r="LKW57"/>
      <c r="LKX57"/>
      <c r="LKY57"/>
      <c r="LKZ57"/>
      <c r="LLA57"/>
      <c r="LLB57"/>
      <c r="LLC57"/>
      <c r="LLD57"/>
      <c r="LLE57"/>
      <c r="LLF57"/>
      <c r="LLG57"/>
      <c r="LLH57"/>
      <c r="LLI57"/>
      <c r="LLJ57"/>
      <c r="LLK57"/>
      <c r="LLL57"/>
      <c r="LLM57"/>
      <c r="LLN57"/>
      <c r="LLO57"/>
      <c r="LLP57"/>
      <c r="LLQ57"/>
      <c r="LLR57"/>
      <c r="LLS57"/>
      <c r="LLT57"/>
      <c r="LLU57"/>
      <c r="LLV57"/>
      <c r="LLW57"/>
      <c r="LLX57"/>
      <c r="LLY57"/>
      <c r="LLZ57"/>
      <c r="LMA57"/>
      <c r="LMB57"/>
      <c r="LMC57"/>
      <c r="LMD57"/>
      <c r="LME57"/>
      <c r="LMF57"/>
      <c r="LMG57"/>
      <c r="LMH57"/>
      <c r="LMI57"/>
      <c r="LMJ57"/>
      <c r="LMK57"/>
      <c r="LML57"/>
      <c r="LMM57"/>
      <c r="LMN57"/>
      <c r="LMO57"/>
      <c r="LMP57"/>
      <c r="LMQ57"/>
      <c r="LMR57"/>
      <c r="LMS57"/>
      <c r="LMT57"/>
      <c r="LMU57"/>
      <c r="LMV57"/>
      <c r="LMW57"/>
      <c r="LMX57"/>
      <c r="LMY57"/>
      <c r="LMZ57"/>
      <c r="LNA57"/>
      <c r="LNB57"/>
      <c r="LNC57"/>
      <c r="LND57"/>
      <c r="LNE57"/>
      <c r="LNF57"/>
      <c r="LNG57"/>
      <c r="LNH57"/>
      <c r="LNI57"/>
      <c r="LNJ57"/>
      <c r="LNK57"/>
      <c r="LNL57"/>
      <c r="LNM57"/>
      <c r="LNN57"/>
      <c r="LNO57"/>
      <c r="LNP57"/>
      <c r="LNQ57"/>
      <c r="LNR57"/>
      <c r="LNS57"/>
      <c r="LNT57"/>
      <c r="LNU57"/>
      <c r="LNV57"/>
      <c r="LNW57"/>
      <c r="LNX57"/>
      <c r="LNY57"/>
      <c r="LNZ57"/>
      <c r="LOA57"/>
      <c r="LOB57"/>
      <c r="LOC57"/>
      <c r="LOD57"/>
      <c r="LOE57"/>
      <c r="LOF57"/>
      <c r="LOG57"/>
      <c r="LOH57"/>
      <c r="LOI57"/>
      <c r="LOJ57"/>
      <c r="LOK57"/>
      <c r="LOL57"/>
      <c r="LOM57"/>
      <c r="LON57"/>
      <c r="LOO57"/>
      <c r="LOP57"/>
      <c r="LOQ57"/>
      <c r="LOR57"/>
      <c r="LOS57"/>
      <c r="LOT57"/>
      <c r="LOU57"/>
      <c r="LOV57"/>
      <c r="LOW57"/>
      <c r="LOX57"/>
      <c r="LOY57"/>
      <c r="LOZ57"/>
      <c r="LPA57"/>
      <c r="LPB57"/>
      <c r="LPC57"/>
      <c r="LPD57"/>
      <c r="LPE57"/>
      <c r="LPF57"/>
      <c r="LPG57"/>
      <c r="LPH57"/>
      <c r="LPI57"/>
      <c r="LPJ57"/>
      <c r="LPK57"/>
      <c r="LPL57"/>
      <c r="LPM57"/>
      <c r="LPN57"/>
      <c r="LPO57"/>
      <c r="LPP57"/>
      <c r="LPQ57"/>
      <c r="LPR57"/>
      <c r="LPS57"/>
      <c r="LPT57"/>
      <c r="LPU57"/>
      <c r="LPV57"/>
      <c r="LPW57"/>
      <c r="LPX57"/>
      <c r="LPY57"/>
      <c r="LPZ57"/>
      <c r="LQA57"/>
      <c r="LQB57"/>
      <c r="LQC57"/>
      <c r="LQD57"/>
      <c r="LQE57"/>
      <c r="LQF57"/>
      <c r="LQG57"/>
      <c r="LQH57"/>
      <c r="LQI57"/>
      <c r="LQJ57"/>
      <c r="LQK57"/>
      <c r="LQL57"/>
      <c r="LQM57"/>
      <c r="LQN57"/>
      <c r="LQO57"/>
      <c r="LQP57"/>
      <c r="LQQ57"/>
      <c r="LQR57"/>
      <c r="LQS57"/>
      <c r="LQT57"/>
      <c r="LQU57"/>
      <c r="LQV57"/>
      <c r="LQW57"/>
      <c r="LQX57"/>
      <c r="LQY57"/>
      <c r="LQZ57"/>
      <c r="LRA57"/>
      <c r="LRB57"/>
      <c r="LRC57"/>
      <c r="LRD57"/>
      <c r="LRE57"/>
      <c r="LRF57"/>
      <c r="LRG57"/>
      <c r="LRH57"/>
      <c r="LRI57"/>
      <c r="LRJ57"/>
      <c r="LRK57"/>
      <c r="LRL57"/>
      <c r="LRM57"/>
      <c r="LRN57"/>
      <c r="LRO57"/>
      <c r="LRP57"/>
      <c r="LRQ57"/>
      <c r="LRR57"/>
      <c r="LRS57"/>
      <c r="LRT57"/>
      <c r="LRU57"/>
      <c r="LRV57"/>
      <c r="LRW57"/>
      <c r="LRX57"/>
      <c r="LRY57"/>
      <c r="LRZ57"/>
      <c r="LSA57"/>
      <c r="LSB57"/>
      <c r="LSC57"/>
      <c r="LSD57"/>
      <c r="LSE57"/>
      <c r="LSF57"/>
      <c r="LSG57"/>
      <c r="LSH57"/>
      <c r="LSI57"/>
      <c r="LSJ57"/>
      <c r="LSK57"/>
      <c r="LSL57"/>
      <c r="LSM57"/>
      <c r="LSN57"/>
      <c r="LSO57"/>
      <c r="LSP57"/>
      <c r="LSQ57"/>
      <c r="LSR57"/>
      <c r="LSS57"/>
      <c r="LST57"/>
      <c r="LSU57"/>
      <c r="LSV57"/>
      <c r="LSW57"/>
      <c r="LSX57"/>
      <c r="LSY57"/>
      <c r="LSZ57"/>
      <c r="LTA57"/>
      <c r="LTB57"/>
      <c r="LTC57"/>
      <c r="LTD57"/>
      <c r="LTE57"/>
      <c r="LTF57"/>
      <c r="LTG57"/>
      <c r="LTH57"/>
      <c r="LTI57"/>
      <c r="LTJ57"/>
      <c r="LTK57"/>
      <c r="LTL57"/>
      <c r="LTM57"/>
      <c r="LTN57"/>
      <c r="LTO57"/>
      <c r="LTP57"/>
      <c r="LTQ57"/>
      <c r="LTR57"/>
      <c r="LTS57"/>
      <c r="LTT57"/>
      <c r="LTU57"/>
      <c r="LTV57"/>
      <c r="LTW57"/>
      <c r="LTX57"/>
      <c r="LTY57"/>
      <c r="LTZ57"/>
      <c r="LUA57"/>
      <c r="LUB57"/>
      <c r="LUC57"/>
      <c r="LUD57"/>
      <c r="LUE57"/>
      <c r="LUF57"/>
      <c r="LUG57"/>
      <c r="LUH57"/>
      <c r="LUI57"/>
      <c r="LUJ57"/>
      <c r="LUK57"/>
      <c r="LUL57"/>
      <c r="LUM57"/>
      <c r="LUN57"/>
      <c r="LUO57"/>
      <c r="LUP57"/>
      <c r="LUQ57"/>
      <c r="LUR57"/>
      <c r="LUS57"/>
      <c r="LUT57"/>
      <c r="LUU57"/>
      <c r="LUV57"/>
      <c r="LUW57"/>
      <c r="LUX57"/>
      <c r="LUY57"/>
      <c r="LUZ57"/>
      <c r="LVA57"/>
      <c r="LVB57"/>
      <c r="LVC57"/>
      <c r="LVD57"/>
      <c r="LVE57"/>
      <c r="LVF57"/>
      <c r="LVG57"/>
      <c r="LVH57"/>
      <c r="LVI57"/>
      <c r="LVJ57"/>
      <c r="LVK57"/>
      <c r="LVL57"/>
      <c r="LVM57"/>
      <c r="LVN57"/>
      <c r="LVO57"/>
      <c r="LVP57"/>
      <c r="LVQ57"/>
      <c r="LVR57"/>
      <c r="LVS57"/>
      <c r="LVT57"/>
      <c r="LVU57"/>
      <c r="LVV57"/>
      <c r="LVW57"/>
      <c r="LVX57"/>
      <c r="LVY57"/>
      <c r="LVZ57"/>
      <c r="LWA57"/>
      <c r="LWB57"/>
      <c r="LWC57"/>
      <c r="LWD57"/>
      <c r="LWE57"/>
      <c r="LWF57"/>
      <c r="LWG57"/>
      <c r="LWH57"/>
      <c r="LWI57"/>
      <c r="LWJ57"/>
      <c r="LWK57"/>
      <c r="LWL57"/>
      <c r="LWM57"/>
      <c r="LWN57"/>
      <c r="LWO57"/>
      <c r="LWP57"/>
      <c r="LWQ57"/>
      <c r="LWR57"/>
      <c r="LWS57"/>
      <c r="LWT57"/>
      <c r="LWU57"/>
      <c r="LWV57"/>
      <c r="LWW57"/>
      <c r="LWX57"/>
      <c r="LWY57"/>
      <c r="LWZ57"/>
      <c r="LXA57"/>
      <c r="LXB57"/>
      <c r="LXC57"/>
      <c r="LXD57"/>
      <c r="LXE57"/>
      <c r="LXF57"/>
      <c r="LXG57"/>
      <c r="LXH57"/>
      <c r="LXI57"/>
      <c r="LXJ57"/>
      <c r="LXK57"/>
      <c r="LXL57"/>
      <c r="LXM57"/>
      <c r="LXN57"/>
      <c r="LXO57"/>
      <c r="LXP57"/>
      <c r="LXQ57"/>
      <c r="LXR57"/>
      <c r="LXS57"/>
      <c r="LXT57"/>
      <c r="LXU57"/>
      <c r="LXV57"/>
      <c r="LXW57"/>
      <c r="LXX57"/>
      <c r="LXY57"/>
      <c r="LXZ57"/>
      <c r="LYA57"/>
      <c r="LYB57"/>
      <c r="LYC57"/>
      <c r="LYD57"/>
      <c r="LYE57"/>
      <c r="LYF57"/>
      <c r="LYG57"/>
      <c r="LYH57"/>
      <c r="LYI57"/>
      <c r="LYJ57"/>
      <c r="LYK57"/>
      <c r="LYL57"/>
      <c r="LYM57"/>
      <c r="LYN57"/>
      <c r="LYO57"/>
      <c r="LYP57"/>
      <c r="LYQ57"/>
      <c r="LYR57"/>
      <c r="LYS57"/>
      <c r="LYT57"/>
      <c r="LYU57"/>
      <c r="LYV57"/>
      <c r="LYW57"/>
      <c r="LYX57"/>
      <c r="LYY57"/>
      <c r="LYZ57"/>
      <c r="LZA57"/>
      <c r="LZB57"/>
      <c r="LZC57"/>
      <c r="LZD57"/>
      <c r="LZE57"/>
      <c r="LZF57"/>
      <c r="LZG57"/>
      <c r="LZH57"/>
      <c r="LZI57"/>
      <c r="LZJ57"/>
      <c r="LZK57"/>
      <c r="LZL57"/>
      <c r="LZM57"/>
      <c r="LZN57"/>
      <c r="LZO57"/>
      <c r="LZP57"/>
      <c r="LZQ57"/>
      <c r="LZR57"/>
      <c r="LZS57"/>
      <c r="LZT57"/>
      <c r="LZU57"/>
      <c r="LZV57"/>
      <c r="LZW57"/>
      <c r="LZX57"/>
      <c r="LZY57"/>
      <c r="LZZ57"/>
      <c r="MAA57"/>
      <c r="MAB57"/>
      <c r="MAC57"/>
      <c r="MAD57"/>
      <c r="MAE57"/>
      <c r="MAF57"/>
      <c r="MAG57"/>
      <c r="MAH57"/>
      <c r="MAI57"/>
      <c r="MAJ57"/>
      <c r="MAK57"/>
      <c r="MAL57"/>
      <c r="MAM57"/>
      <c r="MAN57"/>
      <c r="MAO57"/>
      <c r="MAP57"/>
      <c r="MAQ57"/>
      <c r="MAR57"/>
      <c r="MAS57"/>
      <c r="MAT57"/>
      <c r="MAU57"/>
      <c r="MAV57"/>
      <c r="MAW57"/>
      <c r="MAX57"/>
      <c r="MAY57"/>
      <c r="MAZ57"/>
      <c r="MBA57"/>
      <c r="MBB57"/>
      <c r="MBC57"/>
      <c r="MBD57"/>
      <c r="MBE57"/>
      <c r="MBF57"/>
      <c r="MBG57"/>
      <c r="MBH57"/>
      <c r="MBI57"/>
      <c r="MBJ57"/>
      <c r="MBK57"/>
      <c r="MBL57"/>
      <c r="MBM57"/>
      <c r="MBN57"/>
      <c r="MBO57"/>
      <c r="MBP57"/>
      <c r="MBQ57"/>
      <c r="MBR57"/>
      <c r="MBS57"/>
      <c r="MBT57"/>
      <c r="MBU57"/>
      <c r="MBV57"/>
      <c r="MBW57"/>
      <c r="MBX57"/>
      <c r="MBY57"/>
      <c r="MBZ57"/>
      <c r="MCA57"/>
      <c r="MCB57"/>
      <c r="MCC57"/>
      <c r="MCD57"/>
      <c r="MCE57"/>
      <c r="MCF57"/>
      <c r="MCG57"/>
      <c r="MCH57"/>
      <c r="MCI57"/>
      <c r="MCJ57"/>
      <c r="MCK57"/>
      <c r="MCL57"/>
      <c r="MCM57"/>
      <c r="MCN57"/>
      <c r="MCO57"/>
      <c r="MCP57"/>
      <c r="MCQ57"/>
      <c r="MCR57"/>
      <c r="MCS57"/>
      <c r="MCT57"/>
      <c r="MCU57"/>
      <c r="MCV57"/>
      <c r="MCW57"/>
      <c r="MCX57"/>
      <c r="MCY57"/>
      <c r="MCZ57"/>
      <c r="MDA57"/>
      <c r="MDB57"/>
      <c r="MDC57"/>
      <c r="MDD57"/>
      <c r="MDE57"/>
      <c r="MDF57"/>
      <c r="MDG57"/>
      <c r="MDH57"/>
      <c r="MDI57"/>
      <c r="MDJ57"/>
      <c r="MDK57"/>
      <c r="MDL57"/>
      <c r="MDM57"/>
      <c r="MDN57"/>
      <c r="MDO57"/>
      <c r="MDP57"/>
      <c r="MDQ57"/>
      <c r="MDR57"/>
      <c r="MDS57"/>
      <c r="MDT57"/>
      <c r="MDU57"/>
      <c r="MDV57"/>
      <c r="MDW57"/>
      <c r="MDX57"/>
      <c r="MDY57"/>
      <c r="MDZ57"/>
      <c r="MEA57"/>
      <c r="MEB57"/>
      <c r="MEC57"/>
      <c r="MED57"/>
      <c r="MEE57"/>
      <c r="MEF57"/>
      <c r="MEG57"/>
      <c r="MEH57"/>
      <c r="MEI57"/>
      <c r="MEJ57"/>
      <c r="MEK57"/>
      <c r="MEL57"/>
      <c r="MEM57"/>
      <c r="MEN57"/>
      <c r="MEO57"/>
      <c r="MEP57"/>
      <c r="MEQ57"/>
      <c r="MER57"/>
      <c r="MES57"/>
      <c r="MET57"/>
      <c r="MEU57"/>
      <c r="MEV57"/>
      <c r="MEW57"/>
      <c r="MEX57"/>
      <c r="MEY57"/>
      <c r="MEZ57"/>
      <c r="MFA57"/>
      <c r="MFB57"/>
      <c r="MFC57"/>
      <c r="MFD57"/>
      <c r="MFE57"/>
      <c r="MFF57"/>
      <c r="MFG57"/>
      <c r="MFH57"/>
      <c r="MFI57"/>
      <c r="MFJ57"/>
      <c r="MFK57"/>
      <c r="MFL57"/>
      <c r="MFM57"/>
      <c r="MFN57"/>
      <c r="MFO57"/>
      <c r="MFP57"/>
      <c r="MFQ57"/>
      <c r="MFR57"/>
      <c r="MFS57"/>
      <c r="MFT57"/>
      <c r="MFU57"/>
      <c r="MFV57"/>
      <c r="MFW57"/>
      <c r="MFX57"/>
      <c r="MFY57"/>
      <c r="MFZ57"/>
      <c r="MGA57"/>
      <c r="MGB57"/>
      <c r="MGC57"/>
      <c r="MGD57"/>
      <c r="MGE57"/>
      <c r="MGF57"/>
      <c r="MGG57"/>
      <c r="MGH57"/>
      <c r="MGI57"/>
      <c r="MGJ57"/>
      <c r="MGK57"/>
      <c r="MGL57"/>
      <c r="MGM57"/>
      <c r="MGN57"/>
      <c r="MGO57"/>
      <c r="MGP57"/>
      <c r="MGQ57"/>
      <c r="MGR57"/>
      <c r="MGS57"/>
      <c r="MGT57"/>
      <c r="MGU57"/>
      <c r="MGV57"/>
      <c r="MGW57"/>
      <c r="MGX57"/>
      <c r="MGY57"/>
      <c r="MGZ57"/>
      <c r="MHA57"/>
      <c r="MHB57"/>
      <c r="MHC57"/>
      <c r="MHD57"/>
      <c r="MHE57"/>
      <c r="MHF57"/>
      <c r="MHG57"/>
      <c r="MHH57"/>
      <c r="MHI57"/>
      <c r="MHJ57"/>
      <c r="MHK57"/>
      <c r="MHL57"/>
      <c r="MHM57"/>
      <c r="MHN57"/>
      <c r="MHO57"/>
      <c r="MHP57"/>
      <c r="MHQ57"/>
      <c r="MHR57"/>
      <c r="MHS57"/>
      <c r="MHT57"/>
      <c r="MHU57"/>
      <c r="MHV57"/>
      <c r="MHW57"/>
      <c r="MHX57"/>
      <c r="MHY57"/>
      <c r="MHZ57"/>
      <c r="MIA57"/>
      <c r="MIB57"/>
      <c r="MIC57"/>
      <c r="MID57"/>
      <c r="MIE57"/>
      <c r="MIF57"/>
      <c r="MIG57"/>
      <c r="MIH57"/>
      <c r="MII57"/>
      <c r="MIJ57"/>
      <c r="MIK57"/>
      <c r="MIL57"/>
      <c r="MIM57"/>
      <c r="MIN57"/>
      <c r="MIO57"/>
      <c r="MIP57"/>
      <c r="MIQ57"/>
      <c r="MIR57"/>
      <c r="MIS57"/>
      <c r="MIT57"/>
      <c r="MIU57"/>
      <c r="MIV57"/>
      <c r="MIW57"/>
      <c r="MIX57"/>
      <c r="MIY57"/>
      <c r="MIZ57"/>
      <c r="MJA57"/>
      <c r="MJB57"/>
      <c r="MJC57"/>
      <c r="MJD57"/>
      <c r="MJE57"/>
      <c r="MJF57"/>
      <c r="MJG57"/>
      <c r="MJH57"/>
      <c r="MJI57"/>
      <c r="MJJ57"/>
      <c r="MJK57"/>
      <c r="MJL57"/>
      <c r="MJM57"/>
      <c r="MJN57"/>
      <c r="MJO57"/>
      <c r="MJP57"/>
      <c r="MJQ57"/>
      <c r="MJR57"/>
      <c r="MJS57"/>
      <c r="MJT57"/>
      <c r="MJU57"/>
      <c r="MJV57"/>
      <c r="MJW57"/>
      <c r="MJX57"/>
      <c r="MJY57"/>
      <c r="MJZ57"/>
      <c r="MKA57"/>
      <c r="MKB57"/>
      <c r="MKC57"/>
      <c r="MKD57"/>
      <c r="MKE57"/>
      <c r="MKF57"/>
      <c r="MKG57"/>
      <c r="MKH57"/>
      <c r="MKI57"/>
      <c r="MKJ57"/>
      <c r="MKK57"/>
      <c r="MKL57"/>
      <c r="MKM57"/>
      <c r="MKN57"/>
      <c r="MKO57"/>
      <c r="MKP57"/>
      <c r="MKQ57"/>
      <c r="MKR57"/>
      <c r="MKS57"/>
      <c r="MKT57"/>
      <c r="MKU57"/>
      <c r="MKV57"/>
      <c r="MKW57"/>
      <c r="MKX57"/>
      <c r="MKY57"/>
      <c r="MKZ57"/>
      <c r="MLA57"/>
      <c r="MLB57"/>
      <c r="MLC57"/>
      <c r="MLD57"/>
      <c r="MLE57"/>
      <c r="MLF57"/>
      <c r="MLG57"/>
      <c r="MLH57"/>
      <c r="MLI57"/>
      <c r="MLJ57"/>
      <c r="MLK57"/>
      <c r="MLL57"/>
      <c r="MLM57"/>
      <c r="MLN57"/>
      <c r="MLO57"/>
      <c r="MLP57"/>
      <c r="MLQ57"/>
      <c r="MLR57"/>
      <c r="MLS57"/>
      <c r="MLT57"/>
      <c r="MLU57"/>
      <c r="MLV57"/>
      <c r="MLW57"/>
      <c r="MLX57"/>
      <c r="MLY57"/>
      <c r="MLZ57"/>
      <c r="MMA57"/>
      <c r="MMB57"/>
      <c r="MMC57"/>
      <c r="MMD57"/>
      <c r="MME57"/>
      <c r="MMF57"/>
      <c r="MMG57"/>
      <c r="MMH57"/>
      <c r="MMI57"/>
      <c r="MMJ57"/>
      <c r="MMK57"/>
      <c r="MML57"/>
      <c r="MMM57"/>
      <c r="MMN57"/>
      <c r="MMO57"/>
      <c r="MMP57"/>
      <c r="MMQ57"/>
      <c r="MMR57"/>
      <c r="MMS57"/>
      <c r="MMT57"/>
      <c r="MMU57"/>
      <c r="MMV57"/>
      <c r="MMW57"/>
      <c r="MMX57"/>
      <c r="MMY57"/>
      <c r="MMZ57"/>
      <c r="MNA57"/>
      <c r="MNB57"/>
      <c r="MNC57"/>
      <c r="MND57"/>
      <c r="MNE57"/>
      <c r="MNF57"/>
      <c r="MNG57"/>
      <c r="MNH57"/>
      <c r="MNI57"/>
      <c r="MNJ57"/>
      <c r="MNK57"/>
      <c r="MNL57"/>
      <c r="MNM57"/>
      <c r="MNN57"/>
      <c r="MNO57"/>
      <c r="MNP57"/>
      <c r="MNQ57"/>
      <c r="MNR57"/>
      <c r="MNS57"/>
      <c r="MNT57"/>
      <c r="MNU57"/>
      <c r="MNV57"/>
      <c r="MNW57"/>
      <c r="MNX57"/>
      <c r="MNY57"/>
      <c r="MNZ57"/>
      <c r="MOA57"/>
      <c r="MOB57"/>
      <c r="MOC57"/>
      <c r="MOD57"/>
      <c r="MOE57"/>
      <c r="MOF57"/>
      <c r="MOG57"/>
      <c r="MOH57"/>
      <c r="MOI57"/>
      <c r="MOJ57"/>
      <c r="MOK57"/>
      <c r="MOL57"/>
      <c r="MOM57"/>
      <c r="MON57"/>
      <c r="MOO57"/>
      <c r="MOP57"/>
      <c r="MOQ57"/>
      <c r="MOR57"/>
      <c r="MOS57"/>
      <c r="MOT57"/>
      <c r="MOU57"/>
      <c r="MOV57"/>
      <c r="MOW57"/>
      <c r="MOX57"/>
      <c r="MOY57"/>
      <c r="MOZ57"/>
      <c r="MPA57"/>
      <c r="MPB57"/>
      <c r="MPC57"/>
      <c r="MPD57"/>
      <c r="MPE57"/>
      <c r="MPF57"/>
      <c r="MPG57"/>
      <c r="MPH57"/>
      <c r="MPI57"/>
      <c r="MPJ57"/>
      <c r="MPK57"/>
      <c r="MPL57"/>
      <c r="MPM57"/>
      <c r="MPN57"/>
      <c r="MPO57"/>
      <c r="MPP57"/>
      <c r="MPQ57"/>
      <c r="MPR57"/>
      <c r="MPS57"/>
      <c r="MPT57"/>
      <c r="MPU57"/>
      <c r="MPV57"/>
      <c r="MPW57"/>
      <c r="MPX57"/>
      <c r="MPY57"/>
      <c r="MPZ57"/>
      <c r="MQA57"/>
      <c r="MQB57"/>
      <c r="MQC57"/>
      <c r="MQD57"/>
      <c r="MQE57"/>
      <c r="MQF57"/>
      <c r="MQG57"/>
      <c r="MQH57"/>
      <c r="MQI57"/>
      <c r="MQJ57"/>
      <c r="MQK57"/>
      <c r="MQL57"/>
      <c r="MQM57"/>
      <c r="MQN57"/>
      <c r="MQO57"/>
      <c r="MQP57"/>
      <c r="MQQ57"/>
      <c r="MQR57"/>
      <c r="MQS57"/>
      <c r="MQT57"/>
      <c r="MQU57"/>
      <c r="MQV57"/>
      <c r="MQW57"/>
      <c r="MQX57"/>
      <c r="MQY57"/>
      <c r="MQZ57"/>
      <c r="MRA57"/>
      <c r="MRB57"/>
      <c r="MRC57"/>
      <c r="MRD57"/>
      <c r="MRE57"/>
      <c r="MRF57"/>
      <c r="MRG57"/>
      <c r="MRH57"/>
      <c r="MRI57"/>
      <c r="MRJ57"/>
      <c r="MRK57"/>
      <c r="MRL57"/>
      <c r="MRM57"/>
      <c r="MRN57"/>
      <c r="MRO57"/>
      <c r="MRP57"/>
      <c r="MRQ57"/>
      <c r="MRR57"/>
      <c r="MRS57"/>
      <c r="MRT57"/>
      <c r="MRU57"/>
      <c r="MRV57"/>
      <c r="MRW57"/>
      <c r="MRX57"/>
      <c r="MRY57"/>
      <c r="MRZ57"/>
      <c r="MSA57"/>
      <c r="MSB57"/>
      <c r="MSC57"/>
      <c r="MSD57"/>
      <c r="MSE57"/>
      <c r="MSF57"/>
      <c r="MSG57"/>
      <c r="MSH57"/>
      <c r="MSI57"/>
      <c r="MSJ57"/>
      <c r="MSK57"/>
      <c r="MSL57"/>
      <c r="MSM57"/>
      <c r="MSN57"/>
      <c r="MSO57"/>
      <c r="MSP57"/>
      <c r="MSQ57"/>
      <c r="MSR57"/>
      <c r="MSS57"/>
      <c r="MST57"/>
      <c r="MSU57"/>
      <c r="MSV57"/>
      <c r="MSW57"/>
      <c r="MSX57"/>
      <c r="MSY57"/>
      <c r="MSZ57"/>
      <c r="MTA57"/>
      <c r="MTB57"/>
      <c r="MTC57"/>
      <c r="MTD57"/>
      <c r="MTE57"/>
      <c r="MTF57"/>
      <c r="MTG57"/>
      <c r="MTH57"/>
      <c r="MTI57"/>
      <c r="MTJ57"/>
      <c r="MTK57"/>
      <c r="MTL57"/>
      <c r="MTM57"/>
      <c r="MTN57"/>
      <c r="MTO57"/>
      <c r="MTP57"/>
      <c r="MTQ57"/>
      <c r="MTR57"/>
      <c r="MTS57"/>
      <c r="MTT57"/>
      <c r="MTU57"/>
      <c r="MTV57"/>
      <c r="MTW57"/>
      <c r="MTX57"/>
      <c r="MTY57"/>
      <c r="MTZ57"/>
      <c r="MUA57"/>
      <c r="MUB57"/>
      <c r="MUC57"/>
      <c r="MUD57"/>
      <c r="MUE57"/>
      <c r="MUF57"/>
      <c r="MUG57"/>
      <c r="MUH57"/>
      <c r="MUI57"/>
      <c r="MUJ57"/>
      <c r="MUK57"/>
      <c r="MUL57"/>
      <c r="MUM57"/>
      <c r="MUN57"/>
      <c r="MUO57"/>
      <c r="MUP57"/>
      <c r="MUQ57"/>
      <c r="MUR57"/>
      <c r="MUS57"/>
      <c r="MUT57"/>
      <c r="MUU57"/>
      <c r="MUV57"/>
      <c r="MUW57"/>
      <c r="MUX57"/>
      <c r="MUY57"/>
      <c r="MUZ57"/>
      <c r="MVA57"/>
      <c r="MVB57"/>
      <c r="MVC57"/>
      <c r="MVD57"/>
      <c r="MVE57"/>
      <c r="MVF57"/>
      <c r="MVG57"/>
      <c r="MVH57"/>
      <c r="MVI57"/>
      <c r="MVJ57"/>
      <c r="MVK57"/>
      <c r="MVL57"/>
      <c r="MVM57"/>
      <c r="MVN57"/>
      <c r="MVO57"/>
      <c r="MVP57"/>
      <c r="MVQ57"/>
      <c r="MVR57"/>
      <c r="MVS57"/>
      <c r="MVT57"/>
      <c r="MVU57"/>
      <c r="MVV57"/>
      <c r="MVW57"/>
      <c r="MVX57"/>
      <c r="MVY57"/>
      <c r="MVZ57"/>
      <c r="MWA57"/>
      <c r="MWB57"/>
      <c r="MWC57"/>
      <c r="MWD57"/>
      <c r="MWE57"/>
      <c r="MWF57"/>
      <c r="MWG57"/>
      <c r="MWH57"/>
      <c r="MWI57"/>
      <c r="MWJ57"/>
      <c r="MWK57"/>
      <c r="MWL57"/>
      <c r="MWM57"/>
      <c r="MWN57"/>
      <c r="MWO57"/>
      <c r="MWP57"/>
      <c r="MWQ57"/>
      <c r="MWR57"/>
      <c r="MWS57"/>
      <c r="MWT57"/>
      <c r="MWU57"/>
      <c r="MWV57"/>
      <c r="MWW57"/>
      <c r="MWX57"/>
      <c r="MWY57"/>
      <c r="MWZ57"/>
      <c r="MXA57"/>
      <c r="MXB57"/>
      <c r="MXC57"/>
      <c r="MXD57"/>
      <c r="MXE57"/>
      <c r="MXF57"/>
      <c r="MXG57"/>
      <c r="MXH57"/>
      <c r="MXI57"/>
      <c r="MXJ57"/>
      <c r="MXK57"/>
      <c r="MXL57"/>
      <c r="MXM57"/>
      <c r="MXN57"/>
      <c r="MXO57"/>
      <c r="MXP57"/>
      <c r="MXQ57"/>
      <c r="MXR57"/>
      <c r="MXS57"/>
      <c r="MXT57"/>
      <c r="MXU57"/>
      <c r="MXV57"/>
      <c r="MXW57"/>
      <c r="MXX57"/>
      <c r="MXY57"/>
      <c r="MXZ57"/>
      <c r="MYA57"/>
      <c r="MYB57"/>
      <c r="MYC57"/>
      <c r="MYD57"/>
      <c r="MYE57"/>
      <c r="MYF57"/>
      <c r="MYG57"/>
      <c r="MYH57"/>
      <c r="MYI57"/>
      <c r="MYJ57"/>
      <c r="MYK57"/>
      <c r="MYL57"/>
      <c r="MYM57"/>
      <c r="MYN57"/>
      <c r="MYO57"/>
      <c r="MYP57"/>
      <c r="MYQ57"/>
      <c r="MYR57"/>
      <c r="MYS57"/>
      <c r="MYT57"/>
      <c r="MYU57"/>
      <c r="MYV57"/>
      <c r="MYW57"/>
      <c r="MYX57"/>
      <c r="MYY57"/>
      <c r="MYZ57"/>
      <c r="MZA57"/>
      <c r="MZB57"/>
      <c r="MZC57"/>
      <c r="MZD57"/>
      <c r="MZE57"/>
      <c r="MZF57"/>
      <c r="MZG57"/>
      <c r="MZH57"/>
      <c r="MZI57"/>
      <c r="MZJ57"/>
      <c r="MZK57"/>
      <c r="MZL57"/>
      <c r="MZM57"/>
      <c r="MZN57"/>
      <c r="MZO57"/>
      <c r="MZP57"/>
      <c r="MZQ57"/>
      <c r="MZR57"/>
      <c r="MZS57"/>
      <c r="MZT57"/>
      <c r="MZU57"/>
      <c r="MZV57"/>
      <c r="MZW57"/>
      <c r="MZX57"/>
      <c r="MZY57"/>
      <c r="MZZ57"/>
      <c r="NAA57"/>
      <c r="NAB57"/>
      <c r="NAC57"/>
      <c r="NAD57"/>
      <c r="NAE57"/>
      <c r="NAF57"/>
      <c r="NAG57"/>
      <c r="NAH57"/>
      <c r="NAI57"/>
      <c r="NAJ57"/>
      <c r="NAK57"/>
      <c r="NAL57"/>
      <c r="NAM57"/>
      <c r="NAN57"/>
      <c r="NAO57"/>
      <c r="NAP57"/>
      <c r="NAQ57"/>
      <c r="NAR57"/>
      <c r="NAS57"/>
      <c r="NAT57"/>
      <c r="NAU57"/>
      <c r="NAV57"/>
      <c r="NAW57"/>
      <c r="NAX57"/>
      <c r="NAY57"/>
      <c r="NAZ57"/>
      <c r="NBA57"/>
      <c r="NBB57"/>
      <c r="NBC57"/>
      <c r="NBD57"/>
      <c r="NBE57"/>
      <c r="NBF57"/>
      <c r="NBG57"/>
      <c r="NBH57"/>
      <c r="NBI57"/>
      <c r="NBJ57"/>
      <c r="NBK57"/>
      <c r="NBL57"/>
      <c r="NBM57"/>
      <c r="NBN57"/>
      <c r="NBO57"/>
      <c r="NBP57"/>
      <c r="NBQ57"/>
      <c r="NBR57"/>
      <c r="NBS57"/>
      <c r="NBT57"/>
      <c r="NBU57"/>
      <c r="NBV57"/>
      <c r="NBW57"/>
      <c r="NBX57"/>
      <c r="NBY57"/>
      <c r="NBZ57"/>
      <c r="NCA57"/>
      <c r="NCB57"/>
      <c r="NCC57"/>
      <c r="NCD57"/>
      <c r="NCE57"/>
      <c r="NCF57"/>
      <c r="NCG57"/>
      <c r="NCH57"/>
      <c r="NCI57"/>
      <c r="NCJ57"/>
      <c r="NCK57"/>
      <c r="NCL57"/>
      <c r="NCM57"/>
      <c r="NCN57"/>
      <c r="NCO57"/>
      <c r="NCP57"/>
      <c r="NCQ57"/>
      <c r="NCR57"/>
      <c r="NCS57"/>
      <c r="NCT57"/>
      <c r="NCU57"/>
      <c r="NCV57"/>
      <c r="NCW57"/>
      <c r="NCX57"/>
      <c r="NCY57"/>
      <c r="NCZ57"/>
      <c r="NDA57"/>
      <c r="NDB57"/>
      <c r="NDC57"/>
      <c r="NDD57"/>
      <c r="NDE57"/>
      <c r="NDF57"/>
      <c r="NDG57"/>
      <c r="NDH57"/>
      <c r="NDI57"/>
      <c r="NDJ57"/>
      <c r="NDK57"/>
      <c r="NDL57"/>
      <c r="NDM57"/>
      <c r="NDN57"/>
      <c r="NDO57"/>
      <c r="NDP57"/>
      <c r="NDQ57"/>
      <c r="NDR57"/>
      <c r="NDS57"/>
      <c r="NDT57"/>
      <c r="NDU57"/>
      <c r="NDV57"/>
      <c r="NDW57"/>
      <c r="NDX57"/>
      <c r="NDY57"/>
      <c r="NDZ57"/>
      <c r="NEA57"/>
      <c r="NEB57"/>
      <c r="NEC57"/>
      <c r="NED57"/>
      <c r="NEE57"/>
      <c r="NEF57"/>
      <c r="NEG57"/>
      <c r="NEH57"/>
      <c r="NEI57"/>
      <c r="NEJ57"/>
      <c r="NEK57"/>
      <c r="NEL57"/>
      <c r="NEM57"/>
      <c r="NEN57"/>
      <c r="NEO57"/>
      <c r="NEP57"/>
      <c r="NEQ57"/>
      <c r="NER57"/>
      <c r="NES57"/>
      <c r="NET57"/>
      <c r="NEU57"/>
      <c r="NEV57"/>
      <c r="NEW57"/>
      <c r="NEX57"/>
      <c r="NEY57"/>
      <c r="NEZ57"/>
      <c r="NFA57"/>
      <c r="NFB57"/>
      <c r="NFC57"/>
      <c r="NFD57"/>
      <c r="NFE57"/>
      <c r="NFF57"/>
      <c r="NFG57"/>
      <c r="NFH57"/>
      <c r="NFI57"/>
      <c r="NFJ57"/>
      <c r="NFK57"/>
      <c r="NFL57"/>
      <c r="NFM57"/>
      <c r="NFN57"/>
      <c r="NFO57"/>
      <c r="NFP57"/>
      <c r="NFQ57"/>
      <c r="NFR57"/>
      <c r="NFS57"/>
      <c r="NFT57"/>
      <c r="NFU57"/>
      <c r="NFV57"/>
      <c r="NFW57"/>
      <c r="NFX57"/>
      <c r="NFY57"/>
      <c r="NFZ57"/>
      <c r="NGA57"/>
      <c r="NGB57"/>
      <c r="NGC57"/>
      <c r="NGD57"/>
      <c r="NGE57"/>
      <c r="NGF57"/>
      <c r="NGG57"/>
      <c r="NGH57"/>
      <c r="NGI57"/>
      <c r="NGJ57"/>
      <c r="NGK57"/>
      <c r="NGL57"/>
      <c r="NGM57"/>
      <c r="NGN57"/>
      <c r="NGO57"/>
      <c r="NGP57"/>
      <c r="NGQ57"/>
      <c r="NGR57"/>
      <c r="NGS57"/>
      <c r="NGT57"/>
      <c r="NGU57"/>
      <c r="NGV57"/>
      <c r="NGW57"/>
      <c r="NGX57"/>
      <c r="NGY57"/>
      <c r="NGZ57"/>
      <c r="NHA57"/>
      <c r="NHB57"/>
      <c r="NHC57"/>
      <c r="NHD57"/>
      <c r="NHE57"/>
      <c r="NHF57"/>
      <c r="NHG57"/>
      <c r="NHH57"/>
      <c r="NHI57"/>
      <c r="NHJ57"/>
      <c r="NHK57"/>
      <c r="NHL57"/>
      <c r="NHM57"/>
      <c r="NHN57"/>
      <c r="NHO57"/>
      <c r="NHP57"/>
      <c r="NHQ57"/>
      <c r="NHR57"/>
      <c r="NHS57"/>
      <c r="NHT57"/>
      <c r="NHU57"/>
      <c r="NHV57"/>
      <c r="NHW57"/>
      <c r="NHX57"/>
      <c r="NHY57"/>
      <c r="NHZ57"/>
      <c r="NIA57"/>
      <c r="NIB57"/>
      <c r="NIC57"/>
      <c r="NID57"/>
      <c r="NIE57"/>
      <c r="NIF57"/>
      <c r="NIG57"/>
      <c r="NIH57"/>
      <c r="NII57"/>
      <c r="NIJ57"/>
      <c r="NIK57"/>
      <c r="NIL57"/>
      <c r="NIM57"/>
      <c r="NIN57"/>
      <c r="NIO57"/>
      <c r="NIP57"/>
      <c r="NIQ57"/>
      <c r="NIR57"/>
      <c r="NIS57"/>
      <c r="NIT57"/>
      <c r="NIU57"/>
      <c r="NIV57"/>
      <c r="NIW57"/>
      <c r="NIX57"/>
      <c r="NIY57"/>
      <c r="NIZ57"/>
      <c r="NJA57"/>
      <c r="NJB57"/>
      <c r="NJC57"/>
      <c r="NJD57"/>
      <c r="NJE57"/>
      <c r="NJF57"/>
      <c r="NJG57"/>
      <c r="NJH57"/>
      <c r="NJI57"/>
      <c r="NJJ57"/>
      <c r="NJK57"/>
      <c r="NJL57"/>
      <c r="NJM57"/>
      <c r="NJN57"/>
      <c r="NJO57"/>
      <c r="NJP57"/>
      <c r="NJQ57"/>
      <c r="NJR57"/>
      <c r="NJS57"/>
      <c r="NJT57"/>
      <c r="NJU57"/>
      <c r="NJV57"/>
      <c r="NJW57"/>
      <c r="NJX57"/>
      <c r="NJY57"/>
      <c r="NJZ57"/>
      <c r="NKA57"/>
      <c r="NKB57"/>
      <c r="NKC57"/>
      <c r="NKD57"/>
      <c r="NKE57"/>
      <c r="NKF57"/>
      <c r="NKG57"/>
      <c r="NKH57"/>
      <c r="NKI57"/>
      <c r="NKJ57"/>
      <c r="NKK57"/>
      <c r="NKL57"/>
      <c r="NKM57"/>
      <c r="NKN57"/>
      <c r="NKO57"/>
      <c r="NKP57"/>
      <c r="NKQ57"/>
      <c r="NKR57"/>
      <c r="NKS57"/>
      <c r="NKT57"/>
      <c r="NKU57"/>
      <c r="NKV57"/>
      <c r="NKW57"/>
      <c r="NKX57"/>
      <c r="NKY57"/>
      <c r="NKZ57"/>
      <c r="NLA57"/>
      <c r="NLB57"/>
      <c r="NLC57"/>
      <c r="NLD57"/>
      <c r="NLE57"/>
      <c r="NLF57"/>
      <c r="NLG57"/>
      <c r="NLH57"/>
      <c r="NLI57"/>
      <c r="NLJ57"/>
      <c r="NLK57"/>
      <c r="NLL57"/>
      <c r="NLM57"/>
      <c r="NLN57"/>
      <c r="NLO57"/>
      <c r="NLP57"/>
      <c r="NLQ57"/>
      <c r="NLR57"/>
      <c r="NLS57"/>
      <c r="NLT57"/>
      <c r="NLU57"/>
      <c r="NLV57"/>
      <c r="NLW57"/>
      <c r="NLX57"/>
      <c r="NLY57"/>
      <c r="NLZ57"/>
      <c r="NMA57"/>
      <c r="NMB57"/>
      <c r="NMC57"/>
      <c r="NMD57"/>
      <c r="NME57"/>
      <c r="NMF57"/>
      <c r="NMG57"/>
      <c r="NMH57"/>
      <c r="NMI57"/>
      <c r="NMJ57"/>
      <c r="NMK57"/>
      <c r="NML57"/>
      <c r="NMM57"/>
      <c r="NMN57"/>
      <c r="NMO57"/>
      <c r="NMP57"/>
      <c r="NMQ57"/>
      <c r="NMR57"/>
      <c r="NMS57"/>
      <c r="NMT57"/>
      <c r="NMU57"/>
      <c r="NMV57"/>
      <c r="NMW57"/>
      <c r="NMX57"/>
      <c r="NMY57"/>
      <c r="NMZ57"/>
      <c r="NNA57"/>
      <c r="NNB57"/>
      <c r="NNC57"/>
      <c r="NND57"/>
      <c r="NNE57"/>
      <c r="NNF57"/>
      <c r="NNG57"/>
      <c r="NNH57"/>
      <c r="NNI57"/>
      <c r="NNJ57"/>
      <c r="NNK57"/>
      <c r="NNL57"/>
      <c r="NNM57"/>
      <c r="NNN57"/>
      <c r="NNO57"/>
      <c r="NNP57"/>
      <c r="NNQ57"/>
      <c r="NNR57"/>
      <c r="NNS57"/>
      <c r="NNT57"/>
      <c r="NNU57"/>
      <c r="NNV57"/>
      <c r="NNW57"/>
      <c r="NNX57"/>
      <c r="NNY57"/>
      <c r="NNZ57"/>
      <c r="NOA57"/>
      <c r="NOB57"/>
      <c r="NOC57"/>
      <c r="NOD57"/>
      <c r="NOE57"/>
      <c r="NOF57"/>
      <c r="NOG57"/>
      <c r="NOH57"/>
      <c r="NOI57"/>
      <c r="NOJ57"/>
      <c r="NOK57"/>
      <c r="NOL57"/>
      <c r="NOM57"/>
      <c r="NON57"/>
      <c r="NOO57"/>
      <c r="NOP57"/>
      <c r="NOQ57"/>
      <c r="NOR57"/>
      <c r="NOS57"/>
      <c r="NOT57"/>
      <c r="NOU57"/>
      <c r="NOV57"/>
      <c r="NOW57"/>
      <c r="NOX57"/>
      <c r="NOY57"/>
      <c r="NOZ57"/>
      <c r="NPA57"/>
      <c r="NPB57"/>
      <c r="NPC57"/>
      <c r="NPD57"/>
      <c r="NPE57"/>
      <c r="NPF57"/>
      <c r="NPG57"/>
      <c r="NPH57"/>
      <c r="NPI57"/>
      <c r="NPJ57"/>
      <c r="NPK57"/>
      <c r="NPL57"/>
      <c r="NPM57"/>
      <c r="NPN57"/>
      <c r="NPO57"/>
      <c r="NPP57"/>
      <c r="NPQ57"/>
      <c r="NPR57"/>
      <c r="NPS57"/>
      <c r="NPT57"/>
      <c r="NPU57"/>
      <c r="NPV57"/>
      <c r="NPW57"/>
      <c r="NPX57"/>
      <c r="NPY57"/>
      <c r="NPZ57"/>
      <c r="NQA57"/>
      <c r="NQB57"/>
      <c r="NQC57"/>
      <c r="NQD57"/>
      <c r="NQE57"/>
      <c r="NQF57"/>
      <c r="NQG57"/>
      <c r="NQH57"/>
      <c r="NQI57"/>
      <c r="NQJ57"/>
      <c r="NQK57"/>
      <c r="NQL57"/>
      <c r="NQM57"/>
      <c r="NQN57"/>
      <c r="NQO57"/>
      <c r="NQP57"/>
      <c r="NQQ57"/>
      <c r="NQR57"/>
      <c r="NQS57"/>
      <c r="NQT57"/>
      <c r="NQU57"/>
      <c r="NQV57"/>
      <c r="NQW57"/>
      <c r="NQX57"/>
      <c r="NQY57"/>
      <c r="NQZ57"/>
      <c r="NRA57"/>
      <c r="NRB57"/>
      <c r="NRC57"/>
      <c r="NRD57"/>
      <c r="NRE57"/>
      <c r="NRF57"/>
      <c r="NRG57"/>
      <c r="NRH57"/>
      <c r="NRI57"/>
      <c r="NRJ57"/>
      <c r="NRK57"/>
      <c r="NRL57"/>
      <c r="NRM57"/>
      <c r="NRN57"/>
      <c r="NRO57"/>
      <c r="NRP57"/>
      <c r="NRQ57"/>
      <c r="NRR57"/>
      <c r="NRS57"/>
      <c r="NRT57"/>
      <c r="NRU57"/>
      <c r="NRV57"/>
      <c r="NRW57"/>
      <c r="NRX57"/>
      <c r="NRY57"/>
      <c r="NRZ57"/>
      <c r="NSA57"/>
      <c r="NSB57"/>
      <c r="NSC57"/>
      <c r="NSD57"/>
      <c r="NSE57"/>
      <c r="NSF57"/>
      <c r="NSG57"/>
      <c r="NSH57"/>
      <c r="NSI57"/>
      <c r="NSJ57"/>
      <c r="NSK57"/>
      <c r="NSL57"/>
      <c r="NSM57"/>
      <c r="NSN57"/>
      <c r="NSO57"/>
      <c r="NSP57"/>
      <c r="NSQ57"/>
      <c r="NSR57"/>
      <c r="NSS57"/>
      <c r="NST57"/>
      <c r="NSU57"/>
      <c r="NSV57"/>
      <c r="NSW57"/>
      <c r="NSX57"/>
      <c r="NSY57"/>
      <c r="NSZ57"/>
      <c r="NTA57"/>
      <c r="NTB57"/>
      <c r="NTC57"/>
      <c r="NTD57"/>
      <c r="NTE57"/>
      <c r="NTF57"/>
      <c r="NTG57"/>
      <c r="NTH57"/>
      <c r="NTI57"/>
      <c r="NTJ57"/>
      <c r="NTK57"/>
      <c r="NTL57"/>
      <c r="NTM57"/>
      <c r="NTN57"/>
      <c r="NTO57"/>
      <c r="NTP57"/>
      <c r="NTQ57"/>
      <c r="NTR57"/>
      <c r="NTS57"/>
      <c r="NTT57"/>
      <c r="NTU57"/>
      <c r="NTV57"/>
      <c r="NTW57"/>
      <c r="NTX57"/>
      <c r="NTY57"/>
      <c r="NTZ57"/>
      <c r="NUA57"/>
      <c r="NUB57"/>
      <c r="NUC57"/>
      <c r="NUD57"/>
      <c r="NUE57"/>
      <c r="NUF57"/>
      <c r="NUG57"/>
      <c r="NUH57"/>
      <c r="NUI57"/>
      <c r="NUJ57"/>
      <c r="NUK57"/>
      <c r="NUL57"/>
      <c r="NUM57"/>
      <c r="NUN57"/>
      <c r="NUO57"/>
      <c r="NUP57"/>
      <c r="NUQ57"/>
      <c r="NUR57"/>
      <c r="NUS57"/>
      <c r="NUT57"/>
      <c r="NUU57"/>
      <c r="NUV57"/>
      <c r="NUW57"/>
      <c r="NUX57"/>
      <c r="NUY57"/>
      <c r="NUZ57"/>
      <c r="NVA57"/>
      <c r="NVB57"/>
      <c r="NVC57"/>
      <c r="NVD57"/>
      <c r="NVE57"/>
      <c r="NVF57"/>
      <c r="NVG57"/>
      <c r="NVH57"/>
      <c r="NVI57"/>
      <c r="NVJ57"/>
      <c r="NVK57"/>
      <c r="NVL57"/>
      <c r="NVM57"/>
      <c r="NVN57"/>
      <c r="NVO57"/>
      <c r="NVP57"/>
      <c r="NVQ57"/>
      <c r="NVR57"/>
      <c r="NVS57"/>
      <c r="NVT57"/>
      <c r="NVU57"/>
      <c r="NVV57"/>
      <c r="NVW57"/>
      <c r="NVX57"/>
      <c r="NVY57"/>
      <c r="NVZ57"/>
      <c r="NWA57"/>
      <c r="NWB57"/>
      <c r="NWC57"/>
      <c r="NWD57"/>
      <c r="NWE57"/>
      <c r="NWF57"/>
      <c r="NWG57"/>
      <c r="NWH57"/>
      <c r="NWI57"/>
      <c r="NWJ57"/>
      <c r="NWK57"/>
      <c r="NWL57"/>
      <c r="NWM57"/>
      <c r="NWN57"/>
      <c r="NWO57"/>
      <c r="NWP57"/>
      <c r="NWQ57"/>
      <c r="NWR57"/>
      <c r="NWS57"/>
      <c r="NWT57"/>
      <c r="NWU57"/>
      <c r="NWV57"/>
      <c r="NWW57"/>
      <c r="NWX57"/>
      <c r="NWY57"/>
      <c r="NWZ57"/>
      <c r="NXA57"/>
      <c r="NXB57"/>
      <c r="NXC57"/>
      <c r="NXD57"/>
      <c r="NXE57"/>
      <c r="NXF57"/>
      <c r="NXG57"/>
      <c r="NXH57"/>
      <c r="NXI57"/>
      <c r="NXJ57"/>
      <c r="NXK57"/>
      <c r="NXL57"/>
      <c r="NXM57"/>
      <c r="NXN57"/>
      <c r="NXO57"/>
      <c r="NXP57"/>
      <c r="NXQ57"/>
      <c r="NXR57"/>
      <c r="NXS57"/>
      <c r="NXT57"/>
      <c r="NXU57"/>
      <c r="NXV57"/>
      <c r="NXW57"/>
      <c r="NXX57"/>
      <c r="NXY57"/>
      <c r="NXZ57"/>
      <c r="NYA57"/>
      <c r="NYB57"/>
      <c r="NYC57"/>
      <c r="NYD57"/>
      <c r="NYE57"/>
      <c r="NYF57"/>
      <c r="NYG57"/>
      <c r="NYH57"/>
      <c r="NYI57"/>
      <c r="NYJ57"/>
      <c r="NYK57"/>
      <c r="NYL57"/>
      <c r="NYM57"/>
      <c r="NYN57"/>
      <c r="NYO57"/>
      <c r="NYP57"/>
      <c r="NYQ57"/>
      <c r="NYR57"/>
      <c r="NYS57"/>
      <c r="NYT57"/>
      <c r="NYU57"/>
      <c r="NYV57"/>
      <c r="NYW57"/>
      <c r="NYX57"/>
      <c r="NYY57"/>
      <c r="NYZ57"/>
      <c r="NZA57"/>
      <c r="NZB57"/>
      <c r="NZC57"/>
      <c r="NZD57"/>
      <c r="NZE57"/>
      <c r="NZF57"/>
      <c r="NZG57"/>
      <c r="NZH57"/>
      <c r="NZI57"/>
      <c r="NZJ57"/>
      <c r="NZK57"/>
      <c r="NZL57"/>
      <c r="NZM57"/>
      <c r="NZN57"/>
      <c r="NZO57"/>
      <c r="NZP57"/>
      <c r="NZQ57"/>
      <c r="NZR57"/>
      <c r="NZS57"/>
      <c r="NZT57"/>
      <c r="NZU57"/>
      <c r="NZV57"/>
      <c r="NZW57"/>
      <c r="NZX57"/>
      <c r="NZY57"/>
      <c r="NZZ57"/>
      <c r="OAA57"/>
      <c r="OAB57"/>
      <c r="OAC57"/>
      <c r="OAD57"/>
      <c r="OAE57"/>
      <c r="OAF57"/>
      <c r="OAG57"/>
      <c r="OAH57"/>
      <c r="OAI57"/>
      <c r="OAJ57"/>
      <c r="OAK57"/>
      <c r="OAL57"/>
      <c r="OAM57"/>
      <c r="OAN57"/>
      <c r="OAO57"/>
      <c r="OAP57"/>
      <c r="OAQ57"/>
      <c r="OAR57"/>
      <c r="OAS57"/>
      <c r="OAT57"/>
      <c r="OAU57"/>
      <c r="OAV57"/>
      <c r="OAW57"/>
      <c r="OAX57"/>
      <c r="OAY57"/>
      <c r="OAZ57"/>
      <c r="OBA57"/>
      <c r="OBB57"/>
      <c r="OBC57"/>
      <c r="OBD57"/>
      <c r="OBE57"/>
      <c r="OBF57"/>
      <c r="OBG57"/>
      <c r="OBH57"/>
      <c r="OBI57"/>
      <c r="OBJ57"/>
      <c r="OBK57"/>
      <c r="OBL57"/>
      <c r="OBM57"/>
      <c r="OBN57"/>
      <c r="OBO57"/>
      <c r="OBP57"/>
      <c r="OBQ57"/>
      <c r="OBR57"/>
      <c r="OBS57"/>
      <c r="OBT57"/>
      <c r="OBU57"/>
      <c r="OBV57"/>
      <c r="OBW57"/>
      <c r="OBX57"/>
      <c r="OBY57"/>
      <c r="OBZ57"/>
      <c r="OCA57"/>
      <c r="OCB57"/>
      <c r="OCC57"/>
      <c r="OCD57"/>
      <c r="OCE57"/>
      <c r="OCF57"/>
      <c r="OCG57"/>
      <c r="OCH57"/>
      <c r="OCI57"/>
      <c r="OCJ57"/>
      <c r="OCK57"/>
      <c r="OCL57"/>
      <c r="OCM57"/>
      <c r="OCN57"/>
      <c r="OCO57"/>
      <c r="OCP57"/>
      <c r="OCQ57"/>
      <c r="OCR57"/>
      <c r="OCS57"/>
      <c r="OCT57"/>
      <c r="OCU57"/>
      <c r="OCV57"/>
      <c r="OCW57"/>
      <c r="OCX57"/>
      <c r="OCY57"/>
      <c r="OCZ57"/>
      <c r="ODA57"/>
      <c r="ODB57"/>
      <c r="ODC57"/>
      <c r="ODD57"/>
      <c r="ODE57"/>
      <c r="ODF57"/>
      <c r="ODG57"/>
      <c r="ODH57"/>
      <c r="ODI57"/>
      <c r="ODJ57"/>
      <c r="ODK57"/>
      <c r="ODL57"/>
      <c r="ODM57"/>
      <c r="ODN57"/>
      <c r="ODO57"/>
      <c r="ODP57"/>
      <c r="ODQ57"/>
      <c r="ODR57"/>
      <c r="ODS57"/>
      <c r="ODT57"/>
      <c r="ODU57"/>
      <c r="ODV57"/>
      <c r="ODW57"/>
      <c r="ODX57"/>
      <c r="ODY57"/>
      <c r="ODZ57"/>
      <c r="OEA57"/>
      <c r="OEB57"/>
      <c r="OEC57"/>
      <c r="OED57"/>
      <c r="OEE57"/>
      <c r="OEF57"/>
      <c r="OEG57"/>
      <c r="OEH57"/>
      <c r="OEI57"/>
      <c r="OEJ57"/>
      <c r="OEK57"/>
      <c r="OEL57"/>
      <c r="OEM57"/>
      <c r="OEN57"/>
      <c r="OEO57"/>
      <c r="OEP57"/>
      <c r="OEQ57"/>
      <c r="OER57"/>
      <c r="OES57"/>
      <c r="OET57"/>
      <c r="OEU57"/>
      <c r="OEV57"/>
      <c r="OEW57"/>
      <c r="OEX57"/>
      <c r="OEY57"/>
      <c r="OEZ57"/>
      <c r="OFA57"/>
      <c r="OFB57"/>
      <c r="OFC57"/>
      <c r="OFD57"/>
      <c r="OFE57"/>
      <c r="OFF57"/>
      <c r="OFG57"/>
      <c r="OFH57"/>
      <c r="OFI57"/>
      <c r="OFJ57"/>
      <c r="OFK57"/>
      <c r="OFL57"/>
      <c r="OFM57"/>
      <c r="OFN57"/>
      <c r="OFO57"/>
      <c r="OFP57"/>
      <c r="OFQ57"/>
      <c r="OFR57"/>
      <c r="OFS57"/>
      <c r="OFT57"/>
      <c r="OFU57"/>
      <c r="OFV57"/>
      <c r="OFW57"/>
      <c r="OFX57"/>
      <c r="OFY57"/>
      <c r="OFZ57"/>
      <c r="OGA57"/>
      <c r="OGB57"/>
      <c r="OGC57"/>
      <c r="OGD57"/>
      <c r="OGE57"/>
      <c r="OGF57"/>
      <c r="OGG57"/>
      <c r="OGH57"/>
      <c r="OGI57"/>
      <c r="OGJ57"/>
      <c r="OGK57"/>
      <c r="OGL57"/>
      <c r="OGM57"/>
      <c r="OGN57"/>
      <c r="OGO57"/>
      <c r="OGP57"/>
      <c r="OGQ57"/>
      <c r="OGR57"/>
      <c r="OGS57"/>
      <c r="OGT57"/>
      <c r="OGU57"/>
      <c r="OGV57"/>
      <c r="OGW57"/>
      <c r="OGX57"/>
      <c r="OGY57"/>
      <c r="OGZ57"/>
      <c r="OHA57"/>
      <c r="OHB57"/>
      <c r="OHC57"/>
      <c r="OHD57"/>
      <c r="OHE57"/>
      <c r="OHF57"/>
      <c r="OHG57"/>
      <c r="OHH57"/>
      <c r="OHI57"/>
      <c r="OHJ57"/>
      <c r="OHK57"/>
      <c r="OHL57"/>
      <c r="OHM57"/>
      <c r="OHN57"/>
      <c r="OHO57"/>
      <c r="OHP57"/>
      <c r="OHQ57"/>
      <c r="OHR57"/>
      <c r="OHS57"/>
      <c r="OHT57"/>
      <c r="OHU57"/>
      <c r="OHV57"/>
      <c r="OHW57"/>
      <c r="OHX57"/>
      <c r="OHY57"/>
      <c r="OHZ57"/>
      <c r="OIA57"/>
      <c r="OIB57"/>
      <c r="OIC57"/>
      <c r="OID57"/>
      <c r="OIE57"/>
      <c r="OIF57"/>
      <c r="OIG57"/>
      <c r="OIH57"/>
      <c r="OII57"/>
      <c r="OIJ57"/>
      <c r="OIK57"/>
      <c r="OIL57"/>
      <c r="OIM57"/>
      <c r="OIN57"/>
      <c r="OIO57"/>
      <c r="OIP57"/>
      <c r="OIQ57"/>
      <c r="OIR57"/>
      <c r="OIS57"/>
      <c r="OIT57"/>
      <c r="OIU57"/>
      <c r="OIV57"/>
      <c r="OIW57"/>
      <c r="OIX57"/>
      <c r="OIY57"/>
      <c r="OIZ57"/>
      <c r="OJA57"/>
      <c r="OJB57"/>
      <c r="OJC57"/>
      <c r="OJD57"/>
      <c r="OJE57"/>
      <c r="OJF57"/>
      <c r="OJG57"/>
      <c r="OJH57"/>
      <c r="OJI57"/>
      <c r="OJJ57"/>
      <c r="OJK57"/>
      <c r="OJL57"/>
      <c r="OJM57"/>
      <c r="OJN57"/>
      <c r="OJO57"/>
      <c r="OJP57"/>
      <c r="OJQ57"/>
      <c r="OJR57"/>
      <c r="OJS57"/>
      <c r="OJT57"/>
      <c r="OJU57"/>
      <c r="OJV57"/>
      <c r="OJW57"/>
      <c r="OJX57"/>
      <c r="OJY57"/>
      <c r="OJZ57"/>
      <c r="OKA57"/>
      <c r="OKB57"/>
      <c r="OKC57"/>
      <c r="OKD57"/>
      <c r="OKE57"/>
      <c r="OKF57"/>
      <c r="OKG57"/>
      <c r="OKH57"/>
      <c r="OKI57"/>
      <c r="OKJ57"/>
      <c r="OKK57"/>
      <c r="OKL57"/>
      <c r="OKM57"/>
      <c r="OKN57"/>
      <c r="OKO57"/>
      <c r="OKP57"/>
      <c r="OKQ57"/>
      <c r="OKR57"/>
      <c r="OKS57"/>
      <c r="OKT57"/>
      <c r="OKU57"/>
      <c r="OKV57"/>
      <c r="OKW57"/>
      <c r="OKX57"/>
      <c r="OKY57"/>
      <c r="OKZ57"/>
      <c r="OLA57"/>
      <c r="OLB57"/>
      <c r="OLC57"/>
      <c r="OLD57"/>
      <c r="OLE57"/>
      <c r="OLF57"/>
      <c r="OLG57"/>
      <c r="OLH57"/>
      <c r="OLI57"/>
      <c r="OLJ57"/>
      <c r="OLK57"/>
      <c r="OLL57"/>
      <c r="OLM57"/>
      <c r="OLN57"/>
      <c r="OLO57"/>
      <c r="OLP57"/>
      <c r="OLQ57"/>
      <c r="OLR57"/>
      <c r="OLS57"/>
      <c r="OLT57"/>
      <c r="OLU57"/>
      <c r="OLV57"/>
      <c r="OLW57"/>
      <c r="OLX57"/>
      <c r="OLY57"/>
      <c r="OLZ57"/>
      <c r="OMA57"/>
      <c r="OMB57"/>
      <c r="OMC57"/>
      <c r="OMD57"/>
      <c r="OME57"/>
      <c r="OMF57"/>
      <c r="OMG57"/>
      <c r="OMH57"/>
      <c r="OMI57"/>
      <c r="OMJ57"/>
      <c r="OMK57"/>
      <c r="OML57"/>
      <c r="OMM57"/>
      <c r="OMN57"/>
      <c r="OMO57"/>
      <c r="OMP57"/>
      <c r="OMQ57"/>
      <c r="OMR57"/>
      <c r="OMS57"/>
      <c r="OMT57"/>
      <c r="OMU57"/>
      <c r="OMV57"/>
      <c r="OMW57"/>
      <c r="OMX57"/>
      <c r="OMY57"/>
      <c r="OMZ57"/>
      <c r="ONA57"/>
      <c r="ONB57"/>
      <c r="ONC57"/>
      <c r="OND57"/>
      <c r="ONE57"/>
      <c r="ONF57"/>
      <c r="ONG57"/>
      <c r="ONH57"/>
      <c r="ONI57"/>
      <c r="ONJ57"/>
      <c r="ONK57"/>
      <c r="ONL57"/>
      <c r="ONM57"/>
      <c r="ONN57"/>
      <c r="ONO57"/>
      <c r="ONP57"/>
      <c r="ONQ57"/>
      <c r="ONR57"/>
      <c r="ONS57"/>
      <c r="ONT57"/>
      <c r="ONU57"/>
      <c r="ONV57"/>
      <c r="ONW57"/>
      <c r="ONX57"/>
      <c r="ONY57"/>
      <c r="ONZ57"/>
      <c r="OOA57"/>
      <c r="OOB57"/>
      <c r="OOC57"/>
      <c r="OOD57"/>
      <c r="OOE57"/>
      <c r="OOF57"/>
      <c r="OOG57"/>
      <c r="OOH57"/>
      <c r="OOI57"/>
      <c r="OOJ57"/>
      <c r="OOK57"/>
      <c r="OOL57"/>
      <c r="OOM57"/>
      <c r="OON57"/>
      <c r="OOO57"/>
      <c r="OOP57"/>
      <c r="OOQ57"/>
      <c r="OOR57"/>
      <c r="OOS57"/>
      <c r="OOT57"/>
      <c r="OOU57"/>
      <c r="OOV57"/>
      <c r="OOW57"/>
      <c r="OOX57"/>
      <c r="OOY57"/>
      <c r="OOZ57"/>
      <c r="OPA57"/>
      <c r="OPB57"/>
      <c r="OPC57"/>
      <c r="OPD57"/>
      <c r="OPE57"/>
      <c r="OPF57"/>
      <c r="OPG57"/>
      <c r="OPH57"/>
      <c r="OPI57"/>
      <c r="OPJ57"/>
      <c r="OPK57"/>
      <c r="OPL57"/>
      <c r="OPM57"/>
      <c r="OPN57"/>
      <c r="OPO57"/>
      <c r="OPP57"/>
      <c r="OPQ57"/>
      <c r="OPR57"/>
      <c r="OPS57"/>
      <c r="OPT57"/>
      <c r="OPU57"/>
      <c r="OPV57"/>
      <c r="OPW57"/>
      <c r="OPX57"/>
      <c r="OPY57"/>
      <c r="OPZ57"/>
      <c r="OQA57"/>
      <c r="OQB57"/>
      <c r="OQC57"/>
      <c r="OQD57"/>
      <c r="OQE57"/>
      <c r="OQF57"/>
      <c r="OQG57"/>
      <c r="OQH57"/>
      <c r="OQI57"/>
      <c r="OQJ57"/>
      <c r="OQK57"/>
      <c r="OQL57"/>
      <c r="OQM57"/>
      <c r="OQN57"/>
      <c r="OQO57"/>
      <c r="OQP57"/>
      <c r="OQQ57"/>
      <c r="OQR57"/>
      <c r="OQS57"/>
      <c r="OQT57"/>
      <c r="OQU57"/>
      <c r="OQV57"/>
      <c r="OQW57"/>
      <c r="OQX57"/>
      <c r="OQY57"/>
      <c r="OQZ57"/>
      <c r="ORA57"/>
      <c r="ORB57"/>
      <c r="ORC57"/>
      <c r="ORD57"/>
      <c r="ORE57"/>
      <c r="ORF57"/>
      <c r="ORG57"/>
      <c r="ORH57"/>
      <c r="ORI57"/>
      <c r="ORJ57"/>
      <c r="ORK57"/>
      <c r="ORL57"/>
      <c r="ORM57"/>
      <c r="ORN57"/>
      <c r="ORO57"/>
      <c r="ORP57"/>
      <c r="ORQ57"/>
      <c r="ORR57"/>
      <c r="ORS57"/>
      <c r="ORT57"/>
      <c r="ORU57"/>
      <c r="ORV57"/>
      <c r="ORW57"/>
      <c r="ORX57"/>
      <c r="ORY57"/>
      <c r="ORZ57"/>
      <c r="OSA57"/>
      <c r="OSB57"/>
      <c r="OSC57"/>
      <c r="OSD57"/>
      <c r="OSE57"/>
      <c r="OSF57"/>
      <c r="OSG57"/>
      <c r="OSH57"/>
      <c r="OSI57"/>
      <c r="OSJ57"/>
      <c r="OSK57"/>
      <c r="OSL57"/>
      <c r="OSM57"/>
      <c r="OSN57"/>
      <c r="OSO57"/>
      <c r="OSP57"/>
      <c r="OSQ57"/>
      <c r="OSR57"/>
      <c r="OSS57"/>
      <c r="OST57"/>
      <c r="OSU57"/>
      <c r="OSV57"/>
      <c r="OSW57"/>
      <c r="OSX57"/>
      <c r="OSY57"/>
      <c r="OSZ57"/>
      <c r="OTA57"/>
      <c r="OTB57"/>
      <c r="OTC57"/>
      <c r="OTD57"/>
      <c r="OTE57"/>
      <c r="OTF57"/>
      <c r="OTG57"/>
      <c r="OTH57"/>
      <c r="OTI57"/>
      <c r="OTJ57"/>
      <c r="OTK57"/>
      <c r="OTL57"/>
      <c r="OTM57"/>
      <c r="OTN57"/>
      <c r="OTO57"/>
      <c r="OTP57"/>
      <c r="OTQ57"/>
      <c r="OTR57"/>
      <c r="OTS57"/>
      <c r="OTT57"/>
      <c r="OTU57"/>
      <c r="OTV57"/>
      <c r="OTW57"/>
      <c r="OTX57"/>
      <c r="OTY57"/>
      <c r="OTZ57"/>
      <c r="OUA57"/>
      <c r="OUB57"/>
      <c r="OUC57"/>
      <c r="OUD57"/>
      <c r="OUE57"/>
      <c r="OUF57"/>
      <c r="OUG57"/>
      <c r="OUH57"/>
      <c r="OUI57"/>
      <c r="OUJ57"/>
      <c r="OUK57"/>
      <c r="OUL57"/>
      <c r="OUM57"/>
      <c r="OUN57"/>
      <c r="OUO57"/>
      <c r="OUP57"/>
      <c r="OUQ57"/>
      <c r="OUR57"/>
      <c r="OUS57"/>
      <c r="OUT57"/>
      <c r="OUU57"/>
      <c r="OUV57"/>
      <c r="OUW57"/>
      <c r="OUX57"/>
      <c r="OUY57"/>
      <c r="OUZ57"/>
      <c r="OVA57"/>
      <c r="OVB57"/>
      <c r="OVC57"/>
      <c r="OVD57"/>
      <c r="OVE57"/>
      <c r="OVF57"/>
      <c r="OVG57"/>
      <c r="OVH57"/>
      <c r="OVI57"/>
      <c r="OVJ57"/>
      <c r="OVK57"/>
      <c r="OVL57"/>
      <c r="OVM57"/>
      <c r="OVN57"/>
      <c r="OVO57"/>
      <c r="OVP57"/>
      <c r="OVQ57"/>
      <c r="OVR57"/>
      <c r="OVS57"/>
      <c r="OVT57"/>
      <c r="OVU57"/>
      <c r="OVV57"/>
      <c r="OVW57"/>
      <c r="OVX57"/>
      <c r="OVY57"/>
      <c r="OVZ57"/>
      <c r="OWA57"/>
      <c r="OWB57"/>
      <c r="OWC57"/>
      <c r="OWD57"/>
      <c r="OWE57"/>
      <c r="OWF57"/>
      <c r="OWG57"/>
      <c r="OWH57"/>
      <c r="OWI57"/>
      <c r="OWJ57"/>
      <c r="OWK57"/>
      <c r="OWL57"/>
      <c r="OWM57"/>
      <c r="OWN57"/>
      <c r="OWO57"/>
      <c r="OWP57"/>
      <c r="OWQ57"/>
      <c r="OWR57"/>
      <c r="OWS57"/>
      <c r="OWT57"/>
      <c r="OWU57"/>
      <c r="OWV57"/>
      <c r="OWW57"/>
      <c r="OWX57"/>
      <c r="OWY57"/>
      <c r="OWZ57"/>
      <c r="OXA57"/>
      <c r="OXB57"/>
      <c r="OXC57"/>
      <c r="OXD57"/>
      <c r="OXE57"/>
      <c r="OXF57"/>
      <c r="OXG57"/>
      <c r="OXH57"/>
      <c r="OXI57"/>
      <c r="OXJ57"/>
      <c r="OXK57"/>
      <c r="OXL57"/>
      <c r="OXM57"/>
      <c r="OXN57"/>
      <c r="OXO57"/>
      <c r="OXP57"/>
      <c r="OXQ57"/>
      <c r="OXR57"/>
      <c r="OXS57"/>
      <c r="OXT57"/>
      <c r="OXU57"/>
      <c r="OXV57"/>
      <c r="OXW57"/>
      <c r="OXX57"/>
      <c r="OXY57"/>
      <c r="OXZ57"/>
      <c r="OYA57"/>
      <c r="OYB57"/>
      <c r="OYC57"/>
      <c r="OYD57"/>
      <c r="OYE57"/>
      <c r="OYF57"/>
      <c r="OYG57"/>
      <c r="OYH57"/>
      <c r="OYI57"/>
      <c r="OYJ57"/>
      <c r="OYK57"/>
      <c r="OYL57"/>
      <c r="OYM57"/>
      <c r="OYN57"/>
      <c r="OYO57"/>
      <c r="OYP57"/>
      <c r="OYQ57"/>
      <c r="OYR57"/>
      <c r="OYS57"/>
      <c r="OYT57"/>
      <c r="OYU57"/>
      <c r="OYV57"/>
      <c r="OYW57"/>
      <c r="OYX57"/>
      <c r="OYY57"/>
      <c r="OYZ57"/>
      <c r="OZA57"/>
      <c r="OZB57"/>
      <c r="OZC57"/>
      <c r="OZD57"/>
      <c r="OZE57"/>
      <c r="OZF57"/>
      <c r="OZG57"/>
      <c r="OZH57"/>
      <c r="OZI57"/>
      <c r="OZJ57"/>
      <c r="OZK57"/>
      <c r="OZL57"/>
      <c r="OZM57"/>
      <c r="OZN57"/>
      <c r="OZO57"/>
      <c r="OZP57"/>
      <c r="OZQ57"/>
      <c r="OZR57"/>
      <c r="OZS57"/>
      <c r="OZT57"/>
      <c r="OZU57"/>
      <c r="OZV57"/>
      <c r="OZW57"/>
      <c r="OZX57"/>
      <c r="OZY57"/>
      <c r="OZZ57"/>
      <c r="PAA57"/>
      <c r="PAB57"/>
      <c r="PAC57"/>
      <c r="PAD57"/>
      <c r="PAE57"/>
      <c r="PAF57"/>
      <c r="PAG57"/>
      <c r="PAH57"/>
      <c r="PAI57"/>
      <c r="PAJ57"/>
      <c r="PAK57"/>
      <c r="PAL57"/>
      <c r="PAM57"/>
      <c r="PAN57"/>
      <c r="PAO57"/>
      <c r="PAP57"/>
      <c r="PAQ57"/>
      <c r="PAR57"/>
      <c r="PAS57"/>
      <c r="PAT57"/>
      <c r="PAU57"/>
      <c r="PAV57"/>
      <c r="PAW57"/>
      <c r="PAX57"/>
      <c r="PAY57"/>
      <c r="PAZ57"/>
      <c r="PBA57"/>
      <c r="PBB57"/>
      <c r="PBC57"/>
      <c r="PBD57"/>
      <c r="PBE57"/>
      <c r="PBF57"/>
      <c r="PBG57"/>
      <c r="PBH57"/>
      <c r="PBI57"/>
      <c r="PBJ57"/>
      <c r="PBK57"/>
      <c r="PBL57"/>
      <c r="PBM57"/>
      <c r="PBN57"/>
      <c r="PBO57"/>
      <c r="PBP57"/>
      <c r="PBQ57"/>
      <c r="PBR57"/>
      <c r="PBS57"/>
      <c r="PBT57"/>
      <c r="PBU57"/>
      <c r="PBV57"/>
      <c r="PBW57"/>
      <c r="PBX57"/>
      <c r="PBY57"/>
      <c r="PBZ57"/>
      <c r="PCA57"/>
      <c r="PCB57"/>
      <c r="PCC57"/>
      <c r="PCD57"/>
      <c r="PCE57"/>
      <c r="PCF57"/>
      <c r="PCG57"/>
      <c r="PCH57"/>
      <c r="PCI57"/>
      <c r="PCJ57"/>
      <c r="PCK57"/>
      <c r="PCL57"/>
      <c r="PCM57"/>
      <c r="PCN57"/>
      <c r="PCO57"/>
      <c r="PCP57"/>
      <c r="PCQ57"/>
      <c r="PCR57"/>
      <c r="PCS57"/>
      <c r="PCT57"/>
      <c r="PCU57"/>
      <c r="PCV57"/>
      <c r="PCW57"/>
      <c r="PCX57"/>
      <c r="PCY57"/>
      <c r="PCZ57"/>
      <c r="PDA57"/>
      <c r="PDB57"/>
      <c r="PDC57"/>
      <c r="PDD57"/>
      <c r="PDE57"/>
      <c r="PDF57"/>
      <c r="PDG57"/>
      <c r="PDH57"/>
      <c r="PDI57"/>
      <c r="PDJ57"/>
      <c r="PDK57"/>
      <c r="PDL57"/>
      <c r="PDM57"/>
      <c r="PDN57"/>
      <c r="PDO57"/>
      <c r="PDP57"/>
      <c r="PDQ57"/>
      <c r="PDR57"/>
      <c r="PDS57"/>
      <c r="PDT57"/>
      <c r="PDU57"/>
      <c r="PDV57"/>
      <c r="PDW57"/>
      <c r="PDX57"/>
      <c r="PDY57"/>
      <c r="PDZ57"/>
      <c r="PEA57"/>
      <c r="PEB57"/>
      <c r="PEC57"/>
      <c r="PED57"/>
      <c r="PEE57"/>
      <c r="PEF57"/>
      <c r="PEG57"/>
      <c r="PEH57"/>
      <c r="PEI57"/>
      <c r="PEJ57"/>
      <c r="PEK57"/>
      <c r="PEL57"/>
      <c r="PEM57"/>
      <c r="PEN57"/>
      <c r="PEO57"/>
      <c r="PEP57"/>
      <c r="PEQ57"/>
      <c r="PER57"/>
      <c r="PES57"/>
      <c r="PET57"/>
      <c r="PEU57"/>
      <c r="PEV57"/>
      <c r="PEW57"/>
      <c r="PEX57"/>
      <c r="PEY57"/>
      <c r="PEZ57"/>
      <c r="PFA57"/>
      <c r="PFB57"/>
      <c r="PFC57"/>
      <c r="PFD57"/>
      <c r="PFE57"/>
      <c r="PFF57"/>
      <c r="PFG57"/>
      <c r="PFH57"/>
      <c r="PFI57"/>
      <c r="PFJ57"/>
      <c r="PFK57"/>
      <c r="PFL57"/>
      <c r="PFM57"/>
      <c r="PFN57"/>
      <c r="PFO57"/>
      <c r="PFP57"/>
      <c r="PFQ57"/>
      <c r="PFR57"/>
      <c r="PFS57"/>
      <c r="PFT57"/>
      <c r="PFU57"/>
      <c r="PFV57"/>
      <c r="PFW57"/>
      <c r="PFX57"/>
      <c r="PFY57"/>
      <c r="PFZ57"/>
      <c r="PGA57"/>
      <c r="PGB57"/>
      <c r="PGC57"/>
      <c r="PGD57"/>
      <c r="PGE57"/>
      <c r="PGF57"/>
      <c r="PGG57"/>
      <c r="PGH57"/>
      <c r="PGI57"/>
      <c r="PGJ57"/>
      <c r="PGK57"/>
      <c r="PGL57"/>
      <c r="PGM57"/>
      <c r="PGN57"/>
      <c r="PGO57"/>
      <c r="PGP57"/>
      <c r="PGQ57"/>
      <c r="PGR57"/>
      <c r="PGS57"/>
      <c r="PGT57"/>
      <c r="PGU57"/>
      <c r="PGV57"/>
      <c r="PGW57"/>
      <c r="PGX57"/>
      <c r="PGY57"/>
      <c r="PGZ57"/>
      <c r="PHA57"/>
      <c r="PHB57"/>
      <c r="PHC57"/>
      <c r="PHD57"/>
      <c r="PHE57"/>
      <c r="PHF57"/>
      <c r="PHG57"/>
      <c r="PHH57"/>
      <c r="PHI57"/>
      <c r="PHJ57"/>
      <c r="PHK57"/>
      <c r="PHL57"/>
      <c r="PHM57"/>
      <c r="PHN57"/>
      <c r="PHO57"/>
      <c r="PHP57"/>
      <c r="PHQ57"/>
      <c r="PHR57"/>
      <c r="PHS57"/>
      <c r="PHT57"/>
      <c r="PHU57"/>
      <c r="PHV57"/>
      <c r="PHW57"/>
      <c r="PHX57"/>
      <c r="PHY57"/>
      <c r="PHZ57"/>
      <c r="PIA57"/>
      <c r="PIB57"/>
      <c r="PIC57"/>
      <c r="PID57"/>
      <c r="PIE57"/>
      <c r="PIF57"/>
      <c r="PIG57"/>
      <c r="PIH57"/>
      <c r="PII57"/>
      <c r="PIJ57"/>
      <c r="PIK57"/>
      <c r="PIL57"/>
      <c r="PIM57"/>
      <c r="PIN57"/>
      <c r="PIO57"/>
      <c r="PIP57"/>
      <c r="PIQ57"/>
      <c r="PIR57"/>
      <c r="PIS57"/>
      <c r="PIT57"/>
      <c r="PIU57"/>
      <c r="PIV57"/>
      <c r="PIW57"/>
      <c r="PIX57"/>
      <c r="PIY57"/>
      <c r="PIZ57"/>
      <c r="PJA57"/>
      <c r="PJB57"/>
      <c r="PJC57"/>
      <c r="PJD57"/>
      <c r="PJE57"/>
      <c r="PJF57"/>
      <c r="PJG57"/>
      <c r="PJH57"/>
      <c r="PJI57"/>
      <c r="PJJ57"/>
      <c r="PJK57"/>
      <c r="PJL57"/>
      <c r="PJM57"/>
      <c r="PJN57"/>
      <c r="PJO57"/>
      <c r="PJP57"/>
      <c r="PJQ57"/>
      <c r="PJR57"/>
      <c r="PJS57"/>
      <c r="PJT57"/>
      <c r="PJU57"/>
      <c r="PJV57"/>
      <c r="PJW57"/>
      <c r="PJX57"/>
      <c r="PJY57"/>
      <c r="PJZ57"/>
      <c r="PKA57"/>
      <c r="PKB57"/>
      <c r="PKC57"/>
      <c r="PKD57"/>
      <c r="PKE57"/>
      <c r="PKF57"/>
      <c r="PKG57"/>
      <c r="PKH57"/>
      <c r="PKI57"/>
      <c r="PKJ57"/>
      <c r="PKK57"/>
      <c r="PKL57"/>
      <c r="PKM57"/>
      <c r="PKN57"/>
      <c r="PKO57"/>
      <c r="PKP57"/>
      <c r="PKQ57"/>
      <c r="PKR57"/>
      <c r="PKS57"/>
      <c r="PKT57"/>
      <c r="PKU57"/>
      <c r="PKV57"/>
      <c r="PKW57"/>
      <c r="PKX57"/>
      <c r="PKY57"/>
      <c r="PKZ57"/>
      <c r="PLA57"/>
      <c r="PLB57"/>
      <c r="PLC57"/>
      <c r="PLD57"/>
      <c r="PLE57"/>
      <c r="PLF57"/>
      <c r="PLG57"/>
      <c r="PLH57"/>
      <c r="PLI57"/>
      <c r="PLJ57"/>
      <c r="PLK57"/>
      <c r="PLL57"/>
      <c r="PLM57"/>
      <c r="PLN57"/>
      <c r="PLO57"/>
      <c r="PLP57"/>
      <c r="PLQ57"/>
      <c r="PLR57"/>
      <c r="PLS57"/>
      <c r="PLT57"/>
      <c r="PLU57"/>
      <c r="PLV57"/>
      <c r="PLW57"/>
      <c r="PLX57"/>
      <c r="PLY57"/>
      <c r="PLZ57"/>
      <c r="PMA57"/>
      <c r="PMB57"/>
      <c r="PMC57"/>
      <c r="PMD57"/>
      <c r="PME57"/>
      <c r="PMF57"/>
      <c r="PMG57"/>
      <c r="PMH57"/>
      <c r="PMI57"/>
      <c r="PMJ57"/>
      <c r="PMK57"/>
      <c r="PML57"/>
      <c r="PMM57"/>
      <c r="PMN57"/>
      <c r="PMO57"/>
      <c r="PMP57"/>
      <c r="PMQ57"/>
      <c r="PMR57"/>
      <c r="PMS57"/>
      <c r="PMT57"/>
      <c r="PMU57"/>
      <c r="PMV57"/>
      <c r="PMW57"/>
      <c r="PMX57"/>
      <c r="PMY57"/>
      <c r="PMZ57"/>
      <c r="PNA57"/>
      <c r="PNB57"/>
      <c r="PNC57"/>
      <c r="PND57"/>
      <c r="PNE57"/>
      <c r="PNF57"/>
      <c r="PNG57"/>
      <c r="PNH57"/>
      <c r="PNI57"/>
      <c r="PNJ57"/>
      <c r="PNK57"/>
      <c r="PNL57"/>
      <c r="PNM57"/>
      <c r="PNN57"/>
      <c r="PNO57"/>
      <c r="PNP57"/>
      <c r="PNQ57"/>
      <c r="PNR57"/>
      <c r="PNS57"/>
      <c r="PNT57"/>
      <c r="PNU57"/>
      <c r="PNV57"/>
      <c r="PNW57"/>
      <c r="PNX57"/>
      <c r="PNY57"/>
      <c r="PNZ57"/>
      <c r="POA57"/>
      <c r="POB57"/>
      <c r="POC57"/>
      <c r="POD57"/>
      <c r="POE57"/>
      <c r="POF57"/>
      <c r="POG57"/>
      <c r="POH57"/>
      <c r="POI57"/>
      <c r="POJ57"/>
      <c r="POK57"/>
      <c r="POL57"/>
      <c r="POM57"/>
      <c r="PON57"/>
      <c r="POO57"/>
      <c r="POP57"/>
      <c r="POQ57"/>
      <c r="POR57"/>
      <c r="POS57"/>
      <c r="POT57"/>
      <c r="POU57"/>
      <c r="POV57"/>
      <c r="POW57"/>
      <c r="POX57"/>
      <c r="POY57"/>
      <c r="POZ57"/>
      <c r="PPA57"/>
      <c r="PPB57"/>
      <c r="PPC57"/>
      <c r="PPD57"/>
      <c r="PPE57"/>
      <c r="PPF57"/>
      <c r="PPG57"/>
      <c r="PPH57"/>
      <c r="PPI57"/>
      <c r="PPJ57"/>
      <c r="PPK57"/>
      <c r="PPL57"/>
      <c r="PPM57"/>
      <c r="PPN57"/>
      <c r="PPO57"/>
      <c r="PPP57"/>
      <c r="PPQ57"/>
      <c r="PPR57"/>
      <c r="PPS57"/>
      <c r="PPT57"/>
      <c r="PPU57"/>
      <c r="PPV57"/>
      <c r="PPW57"/>
      <c r="PPX57"/>
      <c r="PPY57"/>
      <c r="PPZ57"/>
      <c r="PQA57"/>
      <c r="PQB57"/>
      <c r="PQC57"/>
      <c r="PQD57"/>
      <c r="PQE57"/>
      <c r="PQF57"/>
      <c r="PQG57"/>
      <c r="PQH57"/>
      <c r="PQI57"/>
      <c r="PQJ57"/>
      <c r="PQK57"/>
      <c r="PQL57"/>
      <c r="PQM57"/>
      <c r="PQN57"/>
      <c r="PQO57"/>
      <c r="PQP57"/>
      <c r="PQQ57"/>
      <c r="PQR57"/>
      <c r="PQS57"/>
      <c r="PQT57"/>
      <c r="PQU57"/>
      <c r="PQV57"/>
      <c r="PQW57"/>
      <c r="PQX57"/>
      <c r="PQY57"/>
      <c r="PQZ57"/>
      <c r="PRA57"/>
      <c r="PRB57"/>
      <c r="PRC57"/>
      <c r="PRD57"/>
      <c r="PRE57"/>
      <c r="PRF57"/>
      <c r="PRG57"/>
      <c r="PRH57"/>
      <c r="PRI57"/>
      <c r="PRJ57"/>
      <c r="PRK57"/>
      <c r="PRL57"/>
      <c r="PRM57"/>
      <c r="PRN57"/>
      <c r="PRO57"/>
      <c r="PRP57"/>
      <c r="PRQ57"/>
      <c r="PRR57"/>
      <c r="PRS57"/>
      <c r="PRT57"/>
      <c r="PRU57"/>
      <c r="PRV57"/>
      <c r="PRW57"/>
      <c r="PRX57"/>
      <c r="PRY57"/>
      <c r="PRZ57"/>
      <c r="PSA57"/>
      <c r="PSB57"/>
      <c r="PSC57"/>
      <c r="PSD57"/>
      <c r="PSE57"/>
      <c r="PSF57"/>
      <c r="PSG57"/>
      <c r="PSH57"/>
      <c r="PSI57"/>
      <c r="PSJ57"/>
      <c r="PSK57"/>
      <c r="PSL57"/>
      <c r="PSM57"/>
      <c r="PSN57"/>
      <c r="PSO57"/>
      <c r="PSP57"/>
      <c r="PSQ57"/>
      <c r="PSR57"/>
      <c r="PSS57"/>
      <c r="PST57"/>
      <c r="PSU57"/>
      <c r="PSV57"/>
      <c r="PSW57"/>
      <c r="PSX57"/>
      <c r="PSY57"/>
      <c r="PSZ57"/>
      <c r="PTA57"/>
      <c r="PTB57"/>
      <c r="PTC57"/>
      <c r="PTD57"/>
      <c r="PTE57"/>
      <c r="PTF57"/>
      <c r="PTG57"/>
      <c r="PTH57"/>
      <c r="PTI57"/>
      <c r="PTJ57"/>
      <c r="PTK57"/>
      <c r="PTL57"/>
      <c r="PTM57"/>
      <c r="PTN57"/>
      <c r="PTO57"/>
      <c r="PTP57"/>
      <c r="PTQ57"/>
      <c r="PTR57"/>
      <c r="PTS57"/>
      <c r="PTT57"/>
      <c r="PTU57"/>
      <c r="PTV57"/>
      <c r="PTW57"/>
      <c r="PTX57"/>
      <c r="PTY57"/>
      <c r="PTZ57"/>
      <c r="PUA57"/>
      <c r="PUB57"/>
      <c r="PUC57"/>
      <c r="PUD57"/>
      <c r="PUE57"/>
      <c r="PUF57"/>
      <c r="PUG57"/>
      <c r="PUH57"/>
      <c r="PUI57"/>
      <c r="PUJ57"/>
      <c r="PUK57"/>
      <c r="PUL57"/>
      <c r="PUM57"/>
      <c r="PUN57"/>
      <c r="PUO57"/>
      <c r="PUP57"/>
      <c r="PUQ57"/>
      <c r="PUR57"/>
      <c r="PUS57"/>
      <c r="PUT57"/>
      <c r="PUU57"/>
      <c r="PUV57"/>
      <c r="PUW57"/>
      <c r="PUX57"/>
      <c r="PUY57"/>
      <c r="PUZ57"/>
      <c r="PVA57"/>
      <c r="PVB57"/>
      <c r="PVC57"/>
      <c r="PVD57"/>
      <c r="PVE57"/>
      <c r="PVF57"/>
      <c r="PVG57"/>
      <c r="PVH57"/>
      <c r="PVI57"/>
      <c r="PVJ57"/>
      <c r="PVK57"/>
      <c r="PVL57"/>
      <c r="PVM57"/>
      <c r="PVN57"/>
      <c r="PVO57"/>
      <c r="PVP57"/>
      <c r="PVQ57"/>
      <c r="PVR57"/>
      <c r="PVS57"/>
      <c r="PVT57"/>
      <c r="PVU57"/>
      <c r="PVV57"/>
      <c r="PVW57"/>
      <c r="PVX57"/>
      <c r="PVY57"/>
      <c r="PVZ57"/>
      <c r="PWA57"/>
      <c r="PWB57"/>
      <c r="PWC57"/>
      <c r="PWD57"/>
      <c r="PWE57"/>
      <c r="PWF57"/>
      <c r="PWG57"/>
      <c r="PWH57"/>
      <c r="PWI57"/>
      <c r="PWJ57"/>
      <c r="PWK57"/>
      <c r="PWL57"/>
      <c r="PWM57"/>
      <c r="PWN57"/>
      <c r="PWO57"/>
      <c r="PWP57"/>
      <c r="PWQ57"/>
      <c r="PWR57"/>
      <c r="PWS57"/>
      <c r="PWT57"/>
      <c r="PWU57"/>
      <c r="PWV57"/>
      <c r="PWW57"/>
      <c r="PWX57"/>
      <c r="PWY57"/>
      <c r="PWZ57"/>
      <c r="PXA57"/>
      <c r="PXB57"/>
      <c r="PXC57"/>
      <c r="PXD57"/>
      <c r="PXE57"/>
      <c r="PXF57"/>
      <c r="PXG57"/>
      <c r="PXH57"/>
      <c r="PXI57"/>
      <c r="PXJ57"/>
      <c r="PXK57"/>
      <c r="PXL57"/>
      <c r="PXM57"/>
      <c r="PXN57"/>
      <c r="PXO57"/>
      <c r="PXP57"/>
      <c r="PXQ57"/>
      <c r="PXR57"/>
      <c r="PXS57"/>
      <c r="PXT57"/>
      <c r="PXU57"/>
      <c r="PXV57"/>
      <c r="PXW57"/>
      <c r="PXX57"/>
      <c r="PXY57"/>
      <c r="PXZ57"/>
      <c r="PYA57"/>
      <c r="PYB57"/>
      <c r="PYC57"/>
      <c r="PYD57"/>
      <c r="PYE57"/>
      <c r="PYF57"/>
      <c r="PYG57"/>
      <c r="PYH57"/>
      <c r="PYI57"/>
      <c r="PYJ57"/>
      <c r="PYK57"/>
      <c r="PYL57"/>
      <c r="PYM57"/>
      <c r="PYN57"/>
      <c r="PYO57"/>
      <c r="PYP57"/>
      <c r="PYQ57"/>
      <c r="PYR57"/>
      <c r="PYS57"/>
      <c r="PYT57"/>
      <c r="PYU57"/>
      <c r="PYV57"/>
      <c r="PYW57"/>
      <c r="PYX57"/>
      <c r="PYY57"/>
      <c r="PYZ57"/>
      <c r="PZA57"/>
      <c r="PZB57"/>
      <c r="PZC57"/>
      <c r="PZD57"/>
      <c r="PZE57"/>
      <c r="PZF57"/>
      <c r="PZG57"/>
      <c r="PZH57"/>
      <c r="PZI57"/>
      <c r="PZJ57"/>
      <c r="PZK57"/>
      <c r="PZL57"/>
      <c r="PZM57"/>
      <c r="PZN57"/>
      <c r="PZO57"/>
      <c r="PZP57"/>
      <c r="PZQ57"/>
      <c r="PZR57"/>
      <c r="PZS57"/>
      <c r="PZT57"/>
      <c r="PZU57"/>
      <c r="PZV57"/>
      <c r="PZW57"/>
      <c r="PZX57"/>
      <c r="PZY57"/>
      <c r="PZZ57"/>
      <c r="QAA57"/>
      <c r="QAB57"/>
      <c r="QAC57"/>
      <c r="QAD57"/>
      <c r="QAE57"/>
      <c r="QAF57"/>
      <c r="QAG57"/>
      <c r="QAH57"/>
      <c r="QAI57"/>
      <c r="QAJ57"/>
      <c r="QAK57"/>
      <c r="QAL57"/>
      <c r="QAM57"/>
      <c r="QAN57"/>
      <c r="QAO57"/>
      <c r="QAP57"/>
      <c r="QAQ57"/>
      <c r="QAR57"/>
      <c r="QAS57"/>
      <c r="QAT57"/>
      <c r="QAU57"/>
      <c r="QAV57"/>
      <c r="QAW57"/>
      <c r="QAX57"/>
      <c r="QAY57"/>
      <c r="QAZ57"/>
      <c r="QBA57"/>
      <c r="QBB57"/>
      <c r="QBC57"/>
      <c r="QBD57"/>
      <c r="QBE57"/>
      <c r="QBF57"/>
      <c r="QBG57"/>
      <c r="QBH57"/>
      <c r="QBI57"/>
      <c r="QBJ57"/>
      <c r="QBK57"/>
      <c r="QBL57"/>
      <c r="QBM57"/>
      <c r="QBN57"/>
      <c r="QBO57"/>
      <c r="QBP57"/>
      <c r="QBQ57"/>
      <c r="QBR57"/>
      <c r="QBS57"/>
      <c r="QBT57"/>
      <c r="QBU57"/>
      <c r="QBV57"/>
      <c r="QBW57"/>
      <c r="QBX57"/>
      <c r="QBY57"/>
      <c r="QBZ57"/>
      <c r="QCA57"/>
      <c r="QCB57"/>
      <c r="QCC57"/>
      <c r="QCD57"/>
      <c r="QCE57"/>
      <c r="QCF57"/>
      <c r="QCG57"/>
      <c r="QCH57"/>
      <c r="QCI57"/>
      <c r="QCJ57"/>
      <c r="QCK57"/>
      <c r="QCL57"/>
      <c r="QCM57"/>
      <c r="QCN57"/>
      <c r="QCO57"/>
      <c r="QCP57"/>
      <c r="QCQ57"/>
      <c r="QCR57"/>
      <c r="QCS57"/>
      <c r="QCT57"/>
      <c r="QCU57"/>
      <c r="QCV57"/>
      <c r="QCW57"/>
      <c r="QCX57"/>
      <c r="QCY57"/>
      <c r="QCZ57"/>
      <c r="QDA57"/>
      <c r="QDB57"/>
      <c r="QDC57"/>
      <c r="QDD57"/>
      <c r="QDE57"/>
      <c r="QDF57"/>
      <c r="QDG57"/>
      <c r="QDH57"/>
      <c r="QDI57"/>
      <c r="QDJ57"/>
      <c r="QDK57"/>
      <c r="QDL57"/>
      <c r="QDM57"/>
      <c r="QDN57"/>
      <c r="QDO57"/>
      <c r="QDP57"/>
      <c r="QDQ57"/>
      <c r="QDR57"/>
      <c r="QDS57"/>
      <c r="QDT57"/>
      <c r="QDU57"/>
      <c r="QDV57"/>
      <c r="QDW57"/>
      <c r="QDX57"/>
      <c r="QDY57"/>
      <c r="QDZ57"/>
      <c r="QEA57"/>
      <c r="QEB57"/>
      <c r="QEC57"/>
      <c r="QED57"/>
      <c r="QEE57"/>
      <c r="QEF57"/>
      <c r="QEG57"/>
      <c r="QEH57"/>
      <c r="QEI57"/>
      <c r="QEJ57"/>
      <c r="QEK57"/>
      <c r="QEL57"/>
      <c r="QEM57"/>
      <c r="QEN57"/>
      <c r="QEO57"/>
      <c r="QEP57"/>
      <c r="QEQ57"/>
      <c r="QER57"/>
      <c r="QES57"/>
      <c r="QET57"/>
      <c r="QEU57"/>
      <c r="QEV57"/>
      <c r="QEW57"/>
      <c r="QEX57"/>
      <c r="QEY57"/>
      <c r="QEZ57"/>
      <c r="QFA57"/>
      <c r="QFB57"/>
      <c r="QFC57"/>
      <c r="QFD57"/>
      <c r="QFE57"/>
      <c r="QFF57"/>
      <c r="QFG57"/>
      <c r="QFH57"/>
      <c r="QFI57"/>
      <c r="QFJ57"/>
      <c r="QFK57"/>
      <c r="QFL57"/>
      <c r="QFM57"/>
      <c r="QFN57"/>
      <c r="QFO57"/>
      <c r="QFP57"/>
      <c r="QFQ57"/>
      <c r="QFR57"/>
      <c r="QFS57"/>
      <c r="QFT57"/>
      <c r="QFU57"/>
      <c r="QFV57"/>
      <c r="QFW57"/>
      <c r="QFX57"/>
      <c r="QFY57"/>
      <c r="QFZ57"/>
      <c r="QGA57"/>
      <c r="QGB57"/>
      <c r="QGC57"/>
      <c r="QGD57"/>
      <c r="QGE57"/>
      <c r="QGF57"/>
      <c r="QGG57"/>
      <c r="QGH57"/>
      <c r="QGI57"/>
      <c r="QGJ57"/>
      <c r="QGK57"/>
      <c r="QGL57"/>
      <c r="QGM57"/>
      <c r="QGN57"/>
      <c r="QGO57"/>
      <c r="QGP57"/>
      <c r="QGQ57"/>
      <c r="QGR57"/>
      <c r="QGS57"/>
      <c r="QGT57"/>
      <c r="QGU57"/>
      <c r="QGV57"/>
      <c r="QGW57"/>
      <c r="QGX57"/>
      <c r="QGY57"/>
      <c r="QGZ57"/>
      <c r="QHA57"/>
      <c r="QHB57"/>
      <c r="QHC57"/>
      <c r="QHD57"/>
      <c r="QHE57"/>
      <c r="QHF57"/>
      <c r="QHG57"/>
      <c r="QHH57"/>
      <c r="QHI57"/>
      <c r="QHJ57"/>
      <c r="QHK57"/>
      <c r="QHL57"/>
      <c r="QHM57"/>
      <c r="QHN57"/>
      <c r="QHO57"/>
      <c r="QHP57"/>
      <c r="QHQ57"/>
      <c r="QHR57"/>
      <c r="QHS57"/>
      <c r="QHT57"/>
      <c r="QHU57"/>
      <c r="QHV57"/>
      <c r="QHW57"/>
      <c r="QHX57"/>
      <c r="QHY57"/>
      <c r="QHZ57"/>
      <c r="QIA57"/>
      <c r="QIB57"/>
      <c r="QIC57"/>
      <c r="QID57"/>
      <c r="QIE57"/>
      <c r="QIF57"/>
      <c r="QIG57"/>
      <c r="QIH57"/>
      <c r="QII57"/>
      <c r="QIJ57"/>
      <c r="QIK57"/>
      <c r="QIL57"/>
      <c r="QIM57"/>
      <c r="QIN57"/>
      <c r="QIO57"/>
      <c r="QIP57"/>
      <c r="QIQ57"/>
      <c r="QIR57"/>
      <c r="QIS57"/>
      <c r="QIT57"/>
      <c r="QIU57"/>
      <c r="QIV57"/>
      <c r="QIW57"/>
      <c r="QIX57"/>
      <c r="QIY57"/>
      <c r="QIZ57"/>
      <c r="QJA57"/>
      <c r="QJB57"/>
      <c r="QJC57"/>
      <c r="QJD57"/>
      <c r="QJE57"/>
      <c r="QJF57"/>
      <c r="QJG57"/>
      <c r="QJH57"/>
      <c r="QJI57"/>
      <c r="QJJ57"/>
      <c r="QJK57"/>
      <c r="QJL57"/>
      <c r="QJM57"/>
      <c r="QJN57"/>
      <c r="QJO57"/>
      <c r="QJP57"/>
      <c r="QJQ57"/>
      <c r="QJR57"/>
      <c r="QJS57"/>
      <c r="QJT57"/>
      <c r="QJU57"/>
      <c r="QJV57"/>
      <c r="QJW57"/>
      <c r="QJX57"/>
      <c r="QJY57"/>
      <c r="QJZ57"/>
      <c r="QKA57"/>
      <c r="QKB57"/>
      <c r="QKC57"/>
      <c r="QKD57"/>
      <c r="QKE57"/>
      <c r="QKF57"/>
      <c r="QKG57"/>
      <c r="QKH57"/>
      <c r="QKI57"/>
      <c r="QKJ57"/>
      <c r="QKK57"/>
      <c r="QKL57"/>
      <c r="QKM57"/>
      <c r="QKN57"/>
      <c r="QKO57"/>
      <c r="QKP57"/>
      <c r="QKQ57"/>
      <c r="QKR57"/>
      <c r="QKS57"/>
      <c r="QKT57"/>
      <c r="QKU57"/>
      <c r="QKV57"/>
      <c r="QKW57"/>
      <c r="QKX57"/>
      <c r="QKY57"/>
      <c r="QKZ57"/>
      <c r="QLA57"/>
      <c r="QLB57"/>
      <c r="QLC57"/>
      <c r="QLD57"/>
      <c r="QLE57"/>
      <c r="QLF57"/>
      <c r="QLG57"/>
      <c r="QLH57"/>
      <c r="QLI57"/>
      <c r="QLJ57"/>
      <c r="QLK57"/>
      <c r="QLL57"/>
      <c r="QLM57"/>
      <c r="QLN57"/>
      <c r="QLO57"/>
      <c r="QLP57"/>
      <c r="QLQ57"/>
      <c r="QLR57"/>
      <c r="QLS57"/>
      <c r="QLT57"/>
      <c r="QLU57"/>
      <c r="QLV57"/>
      <c r="QLW57"/>
      <c r="QLX57"/>
      <c r="QLY57"/>
      <c r="QLZ57"/>
      <c r="QMA57"/>
      <c r="QMB57"/>
      <c r="QMC57"/>
      <c r="QMD57"/>
      <c r="QME57"/>
      <c r="QMF57"/>
      <c r="QMG57"/>
      <c r="QMH57"/>
      <c r="QMI57"/>
      <c r="QMJ57"/>
      <c r="QMK57"/>
      <c r="QML57"/>
      <c r="QMM57"/>
      <c r="QMN57"/>
      <c r="QMO57"/>
      <c r="QMP57"/>
      <c r="QMQ57"/>
      <c r="QMR57"/>
      <c r="QMS57"/>
      <c r="QMT57"/>
      <c r="QMU57"/>
      <c r="QMV57"/>
      <c r="QMW57"/>
      <c r="QMX57"/>
      <c r="QMY57"/>
      <c r="QMZ57"/>
      <c r="QNA57"/>
      <c r="QNB57"/>
      <c r="QNC57"/>
      <c r="QND57"/>
      <c r="QNE57"/>
      <c r="QNF57"/>
      <c r="QNG57"/>
      <c r="QNH57"/>
      <c r="QNI57"/>
      <c r="QNJ57"/>
      <c r="QNK57"/>
      <c r="QNL57"/>
      <c r="QNM57"/>
      <c r="QNN57"/>
      <c r="QNO57"/>
      <c r="QNP57"/>
      <c r="QNQ57"/>
      <c r="QNR57"/>
      <c r="QNS57"/>
      <c r="QNT57"/>
      <c r="QNU57"/>
      <c r="QNV57"/>
      <c r="QNW57"/>
      <c r="QNX57"/>
      <c r="QNY57"/>
      <c r="QNZ57"/>
      <c r="QOA57"/>
      <c r="QOB57"/>
      <c r="QOC57"/>
      <c r="QOD57"/>
      <c r="QOE57"/>
      <c r="QOF57"/>
      <c r="QOG57"/>
      <c r="QOH57"/>
      <c r="QOI57"/>
      <c r="QOJ57"/>
      <c r="QOK57"/>
      <c r="QOL57"/>
      <c r="QOM57"/>
      <c r="QON57"/>
      <c r="QOO57"/>
      <c r="QOP57"/>
      <c r="QOQ57"/>
      <c r="QOR57"/>
      <c r="QOS57"/>
      <c r="QOT57"/>
      <c r="QOU57"/>
      <c r="QOV57"/>
      <c r="QOW57"/>
      <c r="QOX57"/>
      <c r="QOY57"/>
      <c r="QOZ57"/>
      <c r="QPA57"/>
      <c r="QPB57"/>
      <c r="QPC57"/>
      <c r="QPD57"/>
      <c r="QPE57"/>
      <c r="QPF57"/>
      <c r="QPG57"/>
      <c r="QPH57"/>
      <c r="QPI57"/>
      <c r="QPJ57"/>
      <c r="QPK57"/>
      <c r="QPL57"/>
      <c r="QPM57"/>
      <c r="QPN57"/>
      <c r="QPO57"/>
      <c r="QPP57"/>
      <c r="QPQ57"/>
      <c r="QPR57"/>
      <c r="QPS57"/>
      <c r="QPT57"/>
      <c r="QPU57"/>
      <c r="QPV57"/>
      <c r="QPW57"/>
      <c r="QPX57"/>
      <c r="QPY57"/>
      <c r="QPZ57"/>
      <c r="QQA57"/>
      <c r="QQB57"/>
      <c r="QQC57"/>
      <c r="QQD57"/>
      <c r="QQE57"/>
      <c r="QQF57"/>
      <c r="QQG57"/>
      <c r="QQH57"/>
      <c r="QQI57"/>
      <c r="QQJ57"/>
      <c r="QQK57"/>
      <c r="QQL57"/>
      <c r="QQM57"/>
      <c r="QQN57"/>
      <c r="QQO57"/>
      <c r="QQP57"/>
      <c r="QQQ57"/>
      <c r="QQR57"/>
      <c r="QQS57"/>
      <c r="QQT57"/>
      <c r="QQU57"/>
      <c r="QQV57"/>
      <c r="QQW57"/>
      <c r="QQX57"/>
      <c r="QQY57"/>
      <c r="QQZ57"/>
      <c r="QRA57"/>
      <c r="QRB57"/>
      <c r="QRC57"/>
      <c r="QRD57"/>
      <c r="QRE57"/>
      <c r="QRF57"/>
      <c r="QRG57"/>
      <c r="QRH57"/>
      <c r="QRI57"/>
      <c r="QRJ57"/>
      <c r="QRK57"/>
      <c r="QRL57"/>
      <c r="QRM57"/>
      <c r="QRN57"/>
      <c r="QRO57"/>
      <c r="QRP57"/>
      <c r="QRQ57"/>
      <c r="QRR57"/>
      <c r="QRS57"/>
      <c r="QRT57"/>
      <c r="QRU57"/>
      <c r="QRV57"/>
      <c r="QRW57"/>
      <c r="QRX57"/>
      <c r="QRY57"/>
      <c r="QRZ57"/>
      <c r="QSA57"/>
      <c r="QSB57"/>
      <c r="QSC57"/>
      <c r="QSD57"/>
      <c r="QSE57"/>
      <c r="QSF57"/>
      <c r="QSG57"/>
      <c r="QSH57"/>
      <c r="QSI57"/>
      <c r="QSJ57"/>
      <c r="QSK57"/>
      <c r="QSL57"/>
      <c r="QSM57"/>
      <c r="QSN57"/>
      <c r="QSO57"/>
      <c r="QSP57"/>
      <c r="QSQ57"/>
      <c r="QSR57"/>
      <c r="QSS57"/>
      <c r="QST57"/>
      <c r="QSU57"/>
      <c r="QSV57"/>
      <c r="QSW57"/>
      <c r="QSX57"/>
      <c r="QSY57"/>
      <c r="QSZ57"/>
      <c r="QTA57"/>
      <c r="QTB57"/>
      <c r="QTC57"/>
      <c r="QTD57"/>
      <c r="QTE57"/>
      <c r="QTF57"/>
      <c r="QTG57"/>
      <c r="QTH57"/>
      <c r="QTI57"/>
      <c r="QTJ57"/>
      <c r="QTK57"/>
      <c r="QTL57"/>
      <c r="QTM57"/>
      <c r="QTN57"/>
      <c r="QTO57"/>
      <c r="QTP57"/>
      <c r="QTQ57"/>
      <c r="QTR57"/>
      <c r="QTS57"/>
      <c r="QTT57"/>
      <c r="QTU57"/>
      <c r="QTV57"/>
      <c r="QTW57"/>
      <c r="QTX57"/>
      <c r="QTY57"/>
      <c r="QTZ57"/>
      <c r="QUA57"/>
      <c r="QUB57"/>
      <c r="QUC57"/>
      <c r="QUD57"/>
      <c r="QUE57"/>
      <c r="QUF57"/>
      <c r="QUG57"/>
      <c r="QUH57"/>
      <c r="QUI57"/>
      <c r="QUJ57"/>
      <c r="QUK57"/>
      <c r="QUL57"/>
      <c r="QUM57"/>
      <c r="QUN57"/>
      <c r="QUO57"/>
      <c r="QUP57"/>
      <c r="QUQ57"/>
      <c r="QUR57"/>
      <c r="QUS57"/>
      <c r="QUT57"/>
      <c r="QUU57"/>
      <c r="QUV57"/>
      <c r="QUW57"/>
      <c r="QUX57"/>
      <c r="QUY57"/>
      <c r="QUZ57"/>
      <c r="QVA57"/>
      <c r="QVB57"/>
      <c r="QVC57"/>
      <c r="QVD57"/>
      <c r="QVE57"/>
      <c r="QVF57"/>
      <c r="QVG57"/>
      <c r="QVH57"/>
      <c r="QVI57"/>
      <c r="QVJ57"/>
      <c r="QVK57"/>
      <c r="QVL57"/>
      <c r="QVM57"/>
      <c r="QVN57"/>
      <c r="QVO57"/>
      <c r="QVP57"/>
      <c r="QVQ57"/>
      <c r="QVR57"/>
      <c r="QVS57"/>
      <c r="QVT57"/>
      <c r="QVU57"/>
      <c r="QVV57"/>
      <c r="QVW57"/>
      <c r="QVX57"/>
      <c r="QVY57"/>
      <c r="QVZ57"/>
      <c r="QWA57"/>
      <c r="QWB57"/>
      <c r="QWC57"/>
      <c r="QWD57"/>
      <c r="QWE57"/>
      <c r="QWF57"/>
      <c r="QWG57"/>
      <c r="QWH57"/>
      <c r="QWI57"/>
      <c r="QWJ57"/>
      <c r="QWK57"/>
      <c r="QWL57"/>
      <c r="QWM57"/>
      <c r="QWN57"/>
      <c r="QWO57"/>
      <c r="QWP57"/>
      <c r="QWQ57"/>
      <c r="QWR57"/>
      <c r="QWS57"/>
      <c r="QWT57"/>
      <c r="QWU57"/>
      <c r="QWV57"/>
      <c r="QWW57"/>
      <c r="QWX57"/>
      <c r="QWY57"/>
      <c r="QWZ57"/>
      <c r="QXA57"/>
      <c r="QXB57"/>
      <c r="QXC57"/>
      <c r="QXD57"/>
      <c r="QXE57"/>
      <c r="QXF57"/>
      <c r="QXG57"/>
      <c r="QXH57"/>
      <c r="QXI57"/>
      <c r="QXJ57"/>
      <c r="QXK57"/>
      <c r="QXL57"/>
      <c r="QXM57"/>
      <c r="QXN57"/>
      <c r="QXO57"/>
      <c r="QXP57"/>
      <c r="QXQ57"/>
      <c r="QXR57"/>
      <c r="QXS57"/>
      <c r="QXT57"/>
      <c r="QXU57"/>
      <c r="QXV57"/>
      <c r="QXW57"/>
      <c r="QXX57"/>
      <c r="QXY57"/>
      <c r="QXZ57"/>
      <c r="QYA57"/>
      <c r="QYB57"/>
      <c r="QYC57"/>
      <c r="QYD57"/>
      <c r="QYE57"/>
      <c r="QYF57"/>
      <c r="QYG57"/>
      <c r="QYH57"/>
      <c r="QYI57"/>
      <c r="QYJ57"/>
      <c r="QYK57"/>
      <c r="QYL57"/>
      <c r="QYM57"/>
      <c r="QYN57"/>
      <c r="QYO57"/>
      <c r="QYP57"/>
      <c r="QYQ57"/>
      <c r="QYR57"/>
      <c r="QYS57"/>
      <c r="QYT57"/>
      <c r="QYU57"/>
      <c r="QYV57"/>
      <c r="QYW57"/>
      <c r="QYX57"/>
      <c r="QYY57"/>
      <c r="QYZ57"/>
      <c r="QZA57"/>
      <c r="QZB57"/>
      <c r="QZC57"/>
      <c r="QZD57"/>
      <c r="QZE57"/>
      <c r="QZF57"/>
      <c r="QZG57"/>
      <c r="QZH57"/>
      <c r="QZI57"/>
      <c r="QZJ57"/>
      <c r="QZK57"/>
      <c r="QZL57"/>
      <c r="QZM57"/>
      <c r="QZN57"/>
      <c r="QZO57"/>
      <c r="QZP57"/>
      <c r="QZQ57"/>
      <c r="QZR57"/>
      <c r="QZS57"/>
      <c r="QZT57"/>
      <c r="QZU57"/>
      <c r="QZV57"/>
      <c r="QZW57"/>
      <c r="QZX57"/>
      <c r="QZY57"/>
      <c r="QZZ57"/>
      <c r="RAA57"/>
      <c r="RAB57"/>
      <c r="RAC57"/>
      <c r="RAD57"/>
      <c r="RAE57"/>
      <c r="RAF57"/>
      <c r="RAG57"/>
      <c r="RAH57"/>
      <c r="RAI57"/>
      <c r="RAJ57"/>
      <c r="RAK57"/>
      <c r="RAL57"/>
      <c r="RAM57"/>
      <c r="RAN57"/>
      <c r="RAO57"/>
      <c r="RAP57"/>
      <c r="RAQ57"/>
      <c r="RAR57"/>
      <c r="RAS57"/>
      <c r="RAT57"/>
      <c r="RAU57"/>
      <c r="RAV57"/>
      <c r="RAW57"/>
      <c r="RAX57"/>
      <c r="RAY57"/>
      <c r="RAZ57"/>
      <c r="RBA57"/>
      <c r="RBB57"/>
      <c r="RBC57"/>
      <c r="RBD57"/>
      <c r="RBE57"/>
      <c r="RBF57"/>
      <c r="RBG57"/>
      <c r="RBH57"/>
      <c r="RBI57"/>
      <c r="RBJ57"/>
      <c r="RBK57"/>
      <c r="RBL57"/>
      <c r="RBM57"/>
      <c r="RBN57"/>
      <c r="RBO57"/>
      <c r="RBP57"/>
      <c r="RBQ57"/>
      <c r="RBR57"/>
      <c r="RBS57"/>
      <c r="RBT57"/>
      <c r="RBU57"/>
      <c r="RBV57"/>
      <c r="RBW57"/>
      <c r="RBX57"/>
      <c r="RBY57"/>
      <c r="RBZ57"/>
      <c r="RCA57"/>
      <c r="RCB57"/>
      <c r="RCC57"/>
      <c r="RCD57"/>
      <c r="RCE57"/>
      <c r="RCF57"/>
      <c r="RCG57"/>
      <c r="RCH57"/>
      <c r="RCI57"/>
      <c r="RCJ57"/>
      <c r="RCK57"/>
      <c r="RCL57"/>
      <c r="RCM57"/>
      <c r="RCN57"/>
      <c r="RCO57"/>
      <c r="RCP57"/>
      <c r="RCQ57"/>
      <c r="RCR57"/>
      <c r="RCS57"/>
      <c r="RCT57"/>
      <c r="RCU57"/>
      <c r="RCV57"/>
      <c r="RCW57"/>
      <c r="RCX57"/>
      <c r="RCY57"/>
      <c r="RCZ57"/>
      <c r="RDA57"/>
      <c r="RDB57"/>
      <c r="RDC57"/>
      <c r="RDD57"/>
      <c r="RDE57"/>
      <c r="RDF57"/>
      <c r="RDG57"/>
      <c r="RDH57"/>
      <c r="RDI57"/>
      <c r="RDJ57"/>
      <c r="RDK57"/>
      <c r="RDL57"/>
      <c r="RDM57"/>
      <c r="RDN57"/>
      <c r="RDO57"/>
      <c r="RDP57"/>
      <c r="RDQ57"/>
      <c r="RDR57"/>
      <c r="RDS57"/>
      <c r="RDT57"/>
      <c r="RDU57"/>
      <c r="RDV57"/>
      <c r="RDW57"/>
      <c r="RDX57"/>
      <c r="RDY57"/>
      <c r="RDZ57"/>
      <c r="REA57"/>
      <c r="REB57"/>
      <c r="REC57"/>
      <c r="RED57"/>
      <c r="REE57"/>
      <c r="REF57"/>
      <c r="REG57"/>
      <c r="REH57"/>
      <c r="REI57"/>
      <c r="REJ57"/>
      <c r="REK57"/>
      <c r="REL57"/>
      <c r="REM57"/>
      <c r="REN57"/>
      <c r="REO57"/>
      <c r="REP57"/>
      <c r="REQ57"/>
      <c r="RER57"/>
      <c r="RES57"/>
      <c r="RET57"/>
      <c r="REU57"/>
      <c r="REV57"/>
      <c r="REW57"/>
      <c r="REX57"/>
      <c r="REY57"/>
      <c r="REZ57"/>
      <c r="RFA57"/>
      <c r="RFB57"/>
      <c r="RFC57"/>
      <c r="RFD57"/>
      <c r="RFE57"/>
      <c r="RFF57"/>
      <c r="RFG57"/>
      <c r="RFH57"/>
      <c r="RFI57"/>
      <c r="RFJ57"/>
      <c r="RFK57"/>
      <c r="RFL57"/>
      <c r="RFM57"/>
      <c r="RFN57"/>
      <c r="RFO57"/>
      <c r="RFP57"/>
      <c r="RFQ57"/>
      <c r="RFR57"/>
      <c r="RFS57"/>
      <c r="RFT57"/>
      <c r="RFU57"/>
      <c r="RFV57"/>
      <c r="RFW57"/>
      <c r="RFX57"/>
      <c r="RFY57"/>
      <c r="RFZ57"/>
      <c r="RGA57"/>
      <c r="RGB57"/>
      <c r="RGC57"/>
      <c r="RGD57"/>
      <c r="RGE57"/>
      <c r="RGF57"/>
      <c r="RGG57"/>
      <c r="RGH57"/>
      <c r="RGI57"/>
      <c r="RGJ57"/>
      <c r="RGK57"/>
      <c r="RGL57"/>
      <c r="RGM57"/>
      <c r="RGN57"/>
      <c r="RGO57"/>
      <c r="RGP57"/>
      <c r="RGQ57"/>
      <c r="RGR57"/>
      <c r="RGS57"/>
      <c r="RGT57"/>
      <c r="RGU57"/>
      <c r="RGV57"/>
      <c r="RGW57"/>
      <c r="RGX57"/>
      <c r="RGY57"/>
      <c r="RGZ57"/>
      <c r="RHA57"/>
      <c r="RHB57"/>
      <c r="RHC57"/>
      <c r="RHD57"/>
      <c r="RHE57"/>
      <c r="RHF57"/>
      <c r="RHG57"/>
      <c r="RHH57"/>
      <c r="RHI57"/>
      <c r="RHJ57"/>
      <c r="RHK57"/>
      <c r="RHL57"/>
      <c r="RHM57"/>
      <c r="RHN57"/>
      <c r="RHO57"/>
      <c r="RHP57"/>
      <c r="RHQ57"/>
      <c r="RHR57"/>
      <c r="RHS57"/>
      <c r="RHT57"/>
      <c r="RHU57"/>
      <c r="RHV57"/>
      <c r="RHW57"/>
      <c r="RHX57"/>
      <c r="RHY57"/>
      <c r="RHZ57"/>
      <c r="RIA57"/>
      <c r="RIB57"/>
      <c r="RIC57"/>
      <c r="RID57"/>
      <c r="RIE57"/>
      <c r="RIF57"/>
      <c r="RIG57"/>
      <c r="RIH57"/>
      <c r="RII57"/>
      <c r="RIJ57"/>
      <c r="RIK57"/>
      <c r="RIL57"/>
      <c r="RIM57"/>
      <c r="RIN57"/>
      <c r="RIO57"/>
      <c r="RIP57"/>
      <c r="RIQ57"/>
      <c r="RIR57"/>
      <c r="RIS57"/>
      <c r="RIT57"/>
      <c r="RIU57"/>
      <c r="RIV57"/>
      <c r="RIW57"/>
      <c r="RIX57"/>
      <c r="RIY57"/>
      <c r="RIZ57"/>
      <c r="RJA57"/>
      <c r="RJB57"/>
      <c r="RJC57"/>
      <c r="RJD57"/>
      <c r="RJE57"/>
      <c r="RJF57"/>
      <c r="RJG57"/>
      <c r="RJH57"/>
      <c r="RJI57"/>
      <c r="RJJ57"/>
      <c r="RJK57"/>
      <c r="RJL57"/>
      <c r="RJM57"/>
      <c r="RJN57"/>
      <c r="RJO57"/>
      <c r="RJP57"/>
      <c r="RJQ57"/>
      <c r="RJR57"/>
      <c r="RJS57"/>
      <c r="RJT57"/>
      <c r="RJU57"/>
      <c r="RJV57"/>
      <c r="RJW57"/>
      <c r="RJX57"/>
      <c r="RJY57"/>
      <c r="RJZ57"/>
      <c r="RKA57"/>
      <c r="RKB57"/>
      <c r="RKC57"/>
      <c r="RKD57"/>
      <c r="RKE57"/>
      <c r="RKF57"/>
      <c r="RKG57"/>
      <c r="RKH57"/>
      <c r="RKI57"/>
      <c r="RKJ57"/>
      <c r="RKK57"/>
      <c r="RKL57"/>
      <c r="RKM57"/>
      <c r="RKN57"/>
      <c r="RKO57"/>
      <c r="RKP57"/>
      <c r="RKQ57"/>
      <c r="RKR57"/>
      <c r="RKS57"/>
      <c r="RKT57"/>
      <c r="RKU57"/>
      <c r="RKV57"/>
      <c r="RKW57"/>
      <c r="RKX57"/>
      <c r="RKY57"/>
      <c r="RKZ57"/>
      <c r="RLA57"/>
      <c r="RLB57"/>
      <c r="RLC57"/>
      <c r="RLD57"/>
      <c r="RLE57"/>
      <c r="RLF57"/>
      <c r="RLG57"/>
      <c r="RLH57"/>
      <c r="RLI57"/>
      <c r="RLJ57"/>
      <c r="RLK57"/>
      <c r="RLL57"/>
      <c r="RLM57"/>
      <c r="RLN57"/>
      <c r="RLO57"/>
      <c r="RLP57"/>
      <c r="RLQ57"/>
      <c r="RLR57"/>
      <c r="RLS57"/>
      <c r="RLT57"/>
      <c r="RLU57"/>
      <c r="RLV57"/>
      <c r="RLW57"/>
      <c r="RLX57"/>
      <c r="RLY57"/>
      <c r="RLZ57"/>
      <c r="RMA57"/>
      <c r="RMB57"/>
      <c r="RMC57"/>
      <c r="RMD57"/>
      <c r="RME57"/>
      <c r="RMF57"/>
      <c r="RMG57"/>
      <c r="RMH57"/>
      <c r="RMI57"/>
      <c r="RMJ57"/>
      <c r="RMK57"/>
      <c r="RML57"/>
      <c r="RMM57"/>
      <c r="RMN57"/>
      <c r="RMO57"/>
      <c r="RMP57"/>
      <c r="RMQ57"/>
      <c r="RMR57"/>
      <c r="RMS57"/>
      <c r="RMT57"/>
      <c r="RMU57"/>
      <c r="RMV57"/>
      <c r="RMW57"/>
      <c r="RMX57"/>
      <c r="RMY57"/>
      <c r="RMZ57"/>
      <c r="RNA57"/>
      <c r="RNB57"/>
      <c r="RNC57"/>
      <c r="RND57"/>
      <c r="RNE57"/>
      <c r="RNF57"/>
      <c r="RNG57"/>
      <c r="RNH57"/>
      <c r="RNI57"/>
      <c r="RNJ57"/>
      <c r="RNK57"/>
      <c r="RNL57"/>
      <c r="RNM57"/>
      <c r="RNN57"/>
      <c r="RNO57"/>
      <c r="RNP57"/>
      <c r="RNQ57"/>
      <c r="RNR57"/>
      <c r="RNS57"/>
      <c r="RNT57"/>
      <c r="RNU57"/>
      <c r="RNV57"/>
      <c r="RNW57"/>
      <c r="RNX57"/>
      <c r="RNY57"/>
      <c r="RNZ57"/>
      <c r="ROA57"/>
      <c r="ROB57"/>
      <c r="ROC57"/>
      <c r="ROD57"/>
      <c r="ROE57"/>
      <c r="ROF57"/>
      <c r="ROG57"/>
      <c r="ROH57"/>
      <c r="ROI57"/>
      <c r="ROJ57"/>
      <c r="ROK57"/>
      <c r="ROL57"/>
      <c r="ROM57"/>
      <c r="RON57"/>
      <c r="ROO57"/>
      <c r="ROP57"/>
      <c r="ROQ57"/>
      <c r="ROR57"/>
      <c r="ROS57"/>
      <c r="ROT57"/>
      <c r="ROU57"/>
      <c r="ROV57"/>
      <c r="ROW57"/>
      <c r="ROX57"/>
      <c r="ROY57"/>
      <c r="ROZ57"/>
      <c r="RPA57"/>
      <c r="RPB57"/>
      <c r="RPC57"/>
      <c r="RPD57"/>
      <c r="RPE57"/>
      <c r="RPF57"/>
      <c r="RPG57"/>
      <c r="RPH57"/>
      <c r="RPI57"/>
      <c r="RPJ57"/>
      <c r="RPK57"/>
      <c r="RPL57"/>
      <c r="RPM57"/>
      <c r="RPN57"/>
      <c r="RPO57"/>
      <c r="RPP57"/>
      <c r="RPQ57"/>
      <c r="RPR57"/>
      <c r="RPS57"/>
      <c r="RPT57"/>
      <c r="RPU57"/>
      <c r="RPV57"/>
      <c r="RPW57"/>
      <c r="RPX57"/>
      <c r="RPY57"/>
      <c r="RPZ57"/>
      <c r="RQA57"/>
      <c r="RQB57"/>
      <c r="RQC57"/>
      <c r="RQD57"/>
      <c r="RQE57"/>
      <c r="RQF57"/>
      <c r="RQG57"/>
      <c r="RQH57"/>
      <c r="RQI57"/>
      <c r="RQJ57"/>
      <c r="RQK57"/>
      <c r="RQL57"/>
      <c r="RQM57"/>
      <c r="RQN57"/>
      <c r="RQO57"/>
      <c r="RQP57"/>
      <c r="RQQ57"/>
      <c r="RQR57"/>
      <c r="RQS57"/>
      <c r="RQT57"/>
      <c r="RQU57"/>
      <c r="RQV57"/>
      <c r="RQW57"/>
      <c r="RQX57"/>
      <c r="RQY57"/>
      <c r="RQZ57"/>
      <c r="RRA57"/>
      <c r="RRB57"/>
      <c r="RRC57"/>
      <c r="RRD57"/>
      <c r="RRE57"/>
      <c r="RRF57"/>
      <c r="RRG57"/>
      <c r="RRH57"/>
      <c r="RRI57"/>
      <c r="RRJ57"/>
      <c r="RRK57"/>
      <c r="RRL57"/>
      <c r="RRM57"/>
      <c r="RRN57"/>
      <c r="RRO57"/>
      <c r="RRP57"/>
      <c r="RRQ57"/>
      <c r="RRR57"/>
      <c r="RRS57"/>
      <c r="RRT57"/>
      <c r="RRU57"/>
      <c r="RRV57"/>
      <c r="RRW57"/>
      <c r="RRX57"/>
      <c r="RRY57"/>
      <c r="RRZ57"/>
      <c r="RSA57"/>
      <c r="RSB57"/>
      <c r="RSC57"/>
      <c r="RSD57"/>
      <c r="RSE57"/>
      <c r="RSF57"/>
      <c r="RSG57"/>
      <c r="RSH57"/>
      <c r="RSI57"/>
      <c r="RSJ57"/>
      <c r="RSK57"/>
      <c r="RSL57"/>
      <c r="RSM57"/>
      <c r="RSN57"/>
      <c r="RSO57"/>
      <c r="RSP57"/>
      <c r="RSQ57"/>
      <c r="RSR57"/>
      <c r="RSS57"/>
      <c r="RST57"/>
      <c r="RSU57"/>
      <c r="RSV57"/>
      <c r="RSW57"/>
      <c r="RSX57"/>
      <c r="RSY57"/>
      <c r="RSZ57"/>
      <c r="RTA57"/>
      <c r="RTB57"/>
      <c r="RTC57"/>
      <c r="RTD57"/>
      <c r="RTE57"/>
      <c r="RTF57"/>
      <c r="RTG57"/>
      <c r="RTH57"/>
      <c r="RTI57"/>
      <c r="RTJ57"/>
      <c r="RTK57"/>
      <c r="RTL57"/>
      <c r="RTM57"/>
      <c r="RTN57"/>
      <c r="RTO57"/>
      <c r="RTP57"/>
      <c r="RTQ57"/>
      <c r="RTR57"/>
      <c r="RTS57"/>
      <c r="RTT57"/>
      <c r="RTU57"/>
      <c r="RTV57"/>
      <c r="RTW57"/>
      <c r="RTX57"/>
      <c r="RTY57"/>
      <c r="RTZ57"/>
      <c r="RUA57"/>
      <c r="RUB57"/>
      <c r="RUC57"/>
      <c r="RUD57"/>
      <c r="RUE57"/>
      <c r="RUF57"/>
      <c r="RUG57"/>
      <c r="RUH57"/>
      <c r="RUI57"/>
      <c r="RUJ57"/>
      <c r="RUK57"/>
      <c r="RUL57"/>
      <c r="RUM57"/>
      <c r="RUN57"/>
      <c r="RUO57"/>
      <c r="RUP57"/>
      <c r="RUQ57"/>
      <c r="RUR57"/>
      <c r="RUS57"/>
      <c r="RUT57"/>
      <c r="RUU57"/>
      <c r="RUV57"/>
      <c r="RUW57"/>
      <c r="RUX57"/>
      <c r="RUY57"/>
      <c r="RUZ57"/>
      <c r="RVA57"/>
      <c r="RVB57"/>
      <c r="RVC57"/>
      <c r="RVD57"/>
      <c r="RVE57"/>
      <c r="RVF57"/>
      <c r="RVG57"/>
      <c r="RVH57"/>
      <c r="RVI57"/>
      <c r="RVJ57"/>
      <c r="RVK57"/>
      <c r="RVL57"/>
      <c r="RVM57"/>
      <c r="RVN57"/>
      <c r="RVO57"/>
      <c r="RVP57"/>
      <c r="RVQ57"/>
      <c r="RVR57"/>
      <c r="RVS57"/>
      <c r="RVT57"/>
      <c r="RVU57"/>
      <c r="RVV57"/>
      <c r="RVW57"/>
      <c r="RVX57"/>
      <c r="RVY57"/>
      <c r="RVZ57"/>
      <c r="RWA57"/>
      <c r="RWB57"/>
      <c r="RWC57"/>
      <c r="RWD57"/>
      <c r="RWE57"/>
      <c r="RWF57"/>
      <c r="RWG57"/>
      <c r="RWH57"/>
      <c r="RWI57"/>
      <c r="RWJ57"/>
      <c r="RWK57"/>
      <c r="RWL57"/>
      <c r="RWM57"/>
      <c r="RWN57"/>
      <c r="RWO57"/>
      <c r="RWP57"/>
      <c r="RWQ57"/>
      <c r="RWR57"/>
      <c r="RWS57"/>
      <c r="RWT57"/>
      <c r="RWU57"/>
      <c r="RWV57"/>
      <c r="RWW57"/>
      <c r="RWX57"/>
      <c r="RWY57"/>
      <c r="RWZ57"/>
      <c r="RXA57"/>
      <c r="RXB57"/>
      <c r="RXC57"/>
      <c r="RXD57"/>
      <c r="RXE57"/>
      <c r="RXF57"/>
      <c r="RXG57"/>
      <c r="RXH57"/>
      <c r="RXI57"/>
      <c r="RXJ57"/>
      <c r="RXK57"/>
      <c r="RXL57"/>
      <c r="RXM57"/>
      <c r="RXN57"/>
      <c r="RXO57"/>
      <c r="RXP57"/>
      <c r="RXQ57"/>
      <c r="RXR57"/>
      <c r="RXS57"/>
      <c r="RXT57"/>
      <c r="RXU57"/>
      <c r="RXV57"/>
      <c r="RXW57"/>
      <c r="RXX57"/>
      <c r="RXY57"/>
      <c r="RXZ57"/>
      <c r="RYA57"/>
      <c r="RYB57"/>
      <c r="RYC57"/>
      <c r="RYD57"/>
      <c r="RYE57"/>
      <c r="RYF57"/>
      <c r="RYG57"/>
      <c r="RYH57"/>
      <c r="RYI57"/>
      <c r="RYJ57"/>
      <c r="RYK57"/>
      <c r="RYL57"/>
      <c r="RYM57"/>
      <c r="RYN57"/>
      <c r="RYO57"/>
      <c r="RYP57"/>
      <c r="RYQ57"/>
      <c r="RYR57"/>
      <c r="RYS57"/>
      <c r="RYT57"/>
      <c r="RYU57"/>
      <c r="RYV57"/>
      <c r="RYW57"/>
      <c r="RYX57"/>
      <c r="RYY57"/>
      <c r="RYZ57"/>
      <c r="RZA57"/>
      <c r="RZB57"/>
      <c r="RZC57"/>
      <c r="RZD57"/>
      <c r="RZE57"/>
      <c r="RZF57"/>
      <c r="RZG57"/>
      <c r="RZH57"/>
      <c r="RZI57"/>
      <c r="RZJ57"/>
      <c r="RZK57"/>
      <c r="RZL57"/>
      <c r="RZM57"/>
      <c r="RZN57"/>
      <c r="RZO57"/>
      <c r="RZP57"/>
      <c r="RZQ57"/>
      <c r="RZR57"/>
      <c r="RZS57"/>
      <c r="RZT57"/>
      <c r="RZU57"/>
      <c r="RZV57"/>
      <c r="RZW57"/>
      <c r="RZX57"/>
      <c r="RZY57"/>
      <c r="RZZ57"/>
      <c r="SAA57"/>
      <c r="SAB57"/>
      <c r="SAC57"/>
      <c r="SAD57"/>
      <c r="SAE57"/>
      <c r="SAF57"/>
      <c r="SAG57"/>
      <c r="SAH57"/>
      <c r="SAI57"/>
      <c r="SAJ57"/>
      <c r="SAK57"/>
      <c r="SAL57"/>
      <c r="SAM57"/>
      <c r="SAN57"/>
      <c r="SAO57"/>
      <c r="SAP57"/>
      <c r="SAQ57"/>
      <c r="SAR57"/>
      <c r="SAS57"/>
      <c r="SAT57"/>
      <c r="SAU57"/>
      <c r="SAV57"/>
      <c r="SAW57"/>
      <c r="SAX57"/>
      <c r="SAY57"/>
      <c r="SAZ57"/>
      <c r="SBA57"/>
      <c r="SBB57"/>
      <c r="SBC57"/>
      <c r="SBD57"/>
      <c r="SBE57"/>
      <c r="SBF57"/>
      <c r="SBG57"/>
      <c r="SBH57"/>
      <c r="SBI57"/>
      <c r="SBJ57"/>
      <c r="SBK57"/>
      <c r="SBL57"/>
      <c r="SBM57"/>
      <c r="SBN57"/>
      <c r="SBO57"/>
      <c r="SBP57"/>
      <c r="SBQ57"/>
      <c r="SBR57"/>
      <c r="SBS57"/>
      <c r="SBT57"/>
      <c r="SBU57"/>
      <c r="SBV57"/>
      <c r="SBW57"/>
      <c r="SBX57"/>
      <c r="SBY57"/>
      <c r="SBZ57"/>
      <c r="SCA57"/>
      <c r="SCB57"/>
      <c r="SCC57"/>
      <c r="SCD57"/>
      <c r="SCE57"/>
      <c r="SCF57"/>
      <c r="SCG57"/>
      <c r="SCH57"/>
      <c r="SCI57"/>
      <c r="SCJ57"/>
      <c r="SCK57"/>
      <c r="SCL57"/>
      <c r="SCM57"/>
      <c r="SCN57"/>
      <c r="SCO57"/>
      <c r="SCP57"/>
      <c r="SCQ57"/>
      <c r="SCR57"/>
      <c r="SCS57"/>
      <c r="SCT57"/>
      <c r="SCU57"/>
      <c r="SCV57"/>
      <c r="SCW57"/>
      <c r="SCX57"/>
      <c r="SCY57"/>
      <c r="SCZ57"/>
      <c r="SDA57"/>
      <c r="SDB57"/>
      <c r="SDC57"/>
      <c r="SDD57"/>
      <c r="SDE57"/>
      <c r="SDF57"/>
      <c r="SDG57"/>
      <c r="SDH57"/>
      <c r="SDI57"/>
      <c r="SDJ57"/>
      <c r="SDK57"/>
      <c r="SDL57"/>
      <c r="SDM57"/>
      <c r="SDN57"/>
      <c r="SDO57"/>
      <c r="SDP57"/>
      <c r="SDQ57"/>
      <c r="SDR57"/>
      <c r="SDS57"/>
      <c r="SDT57"/>
      <c r="SDU57"/>
      <c r="SDV57"/>
      <c r="SDW57"/>
      <c r="SDX57"/>
      <c r="SDY57"/>
      <c r="SDZ57"/>
      <c r="SEA57"/>
      <c r="SEB57"/>
      <c r="SEC57"/>
      <c r="SED57"/>
      <c r="SEE57"/>
      <c r="SEF57"/>
      <c r="SEG57"/>
      <c r="SEH57"/>
      <c r="SEI57"/>
      <c r="SEJ57"/>
      <c r="SEK57"/>
      <c r="SEL57"/>
      <c r="SEM57"/>
      <c r="SEN57"/>
      <c r="SEO57"/>
      <c r="SEP57"/>
      <c r="SEQ57"/>
      <c r="SER57"/>
      <c r="SES57"/>
      <c r="SET57"/>
      <c r="SEU57"/>
      <c r="SEV57"/>
      <c r="SEW57"/>
      <c r="SEX57"/>
      <c r="SEY57"/>
      <c r="SEZ57"/>
      <c r="SFA57"/>
      <c r="SFB57"/>
      <c r="SFC57"/>
      <c r="SFD57"/>
      <c r="SFE57"/>
      <c r="SFF57"/>
      <c r="SFG57"/>
      <c r="SFH57"/>
      <c r="SFI57"/>
      <c r="SFJ57"/>
      <c r="SFK57"/>
      <c r="SFL57"/>
      <c r="SFM57"/>
      <c r="SFN57"/>
      <c r="SFO57"/>
      <c r="SFP57"/>
      <c r="SFQ57"/>
      <c r="SFR57"/>
      <c r="SFS57"/>
      <c r="SFT57"/>
      <c r="SFU57"/>
      <c r="SFV57"/>
      <c r="SFW57"/>
      <c r="SFX57"/>
      <c r="SFY57"/>
      <c r="SFZ57"/>
      <c r="SGA57"/>
      <c r="SGB57"/>
      <c r="SGC57"/>
      <c r="SGD57"/>
      <c r="SGE57"/>
      <c r="SGF57"/>
      <c r="SGG57"/>
      <c r="SGH57"/>
      <c r="SGI57"/>
      <c r="SGJ57"/>
      <c r="SGK57"/>
      <c r="SGL57"/>
      <c r="SGM57"/>
      <c r="SGN57"/>
      <c r="SGO57"/>
      <c r="SGP57"/>
      <c r="SGQ57"/>
      <c r="SGR57"/>
      <c r="SGS57"/>
      <c r="SGT57"/>
      <c r="SGU57"/>
      <c r="SGV57"/>
      <c r="SGW57"/>
      <c r="SGX57"/>
      <c r="SGY57"/>
      <c r="SGZ57"/>
      <c r="SHA57"/>
      <c r="SHB57"/>
      <c r="SHC57"/>
      <c r="SHD57"/>
      <c r="SHE57"/>
      <c r="SHF57"/>
      <c r="SHG57"/>
      <c r="SHH57"/>
      <c r="SHI57"/>
      <c r="SHJ57"/>
      <c r="SHK57"/>
      <c r="SHL57"/>
      <c r="SHM57"/>
      <c r="SHN57"/>
      <c r="SHO57"/>
      <c r="SHP57"/>
      <c r="SHQ57"/>
      <c r="SHR57"/>
      <c r="SHS57"/>
      <c r="SHT57"/>
      <c r="SHU57"/>
      <c r="SHV57"/>
      <c r="SHW57"/>
      <c r="SHX57"/>
      <c r="SHY57"/>
      <c r="SHZ57"/>
      <c r="SIA57"/>
      <c r="SIB57"/>
      <c r="SIC57"/>
      <c r="SID57"/>
      <c r="SIE57"/>
      <c r="SIF57"/>
      <c r="SIG57"/>
      <c r="SIH57"/>
      <c r="SII57"/>
      <c r="SIJ57"/>
      <c r="SIK57"/>
      <c r="SIL57"/>
      <c r="SIM57"/>
      <c r="SIN57"/>
      <c r="SIO57"/>
      <c r="SIP57"/>
      <c r="SIQ57"/>
      <c r="SIR57"/>
      <c r="SIS57"/>
      <c r="SIT57"/>
      <c r="SIU57"/>
      <c r="SIV57"/>
      <c r="SIW57"/>
      <c r="SIX57"/>
      <c r="SIY57"/>
      <c r="SIZ57"/>
      <c r="SJA57"/>
      <c r="SJB57"/>
      <c r="SJC57"/>
      <c r="SJD57"/>
      <c r="SJE57"/>
      <c r="SJF57"/>
      <c r="SJG57"/>
      <c r="SJH57"/>
      <c r="SJI57"/>
      <c r="SJJ57"/>
      <c r="SJK57"/>
      <c r="SJL57"/>
      <c r="SJM57"/>
      <c r="SJN57"/>
      <c r="SJO57"/>
      <c r="SJP57"/>
      <c r="SJQ57"/>
      <c r="SJR57"/>
      <c r="SJS57"/>
      <c r="SJT57"/>
      <c r="SJU57"/>
      <c r="SJV57"/>
      <c r="SJW57"/>
      <c r="SJX57"/>
      <c r="SJY57"/>
      <c r="SJZ57"/>
      <c r="SKA57"/>
      <c r="SKB57"/>
      <c r="SKC57"/>
      <c r="SKD57"/>
      <c r="SKE57"/>
      <c r="SKF57"/>
      <c r="SKG57"/>
      <c r="SKH57"/>
      <c r="SKI57"/>
      <c r="SKJ57"/>
      <c r="SKK57"/>
      <c r="SKL57"/>
      <c r="SKM57"/>
      <c r="SKN57"/>
      <c r="SKO57"/>
      <c r="SKP57"/>
      <c r="SKQ57"/>
      <c r="SKR57"/>
      <c r="SKS57"/>
      <c r="SKT57"/>
      <c r="SKU57"/>
      <c r="SKV57"/>
      <c r="SKW57"/>
      <c r="SKX57"/>
      <c r="SKY57"/>
      <c r="SKZ57"/>
      <c r="SLA57"/>
      <c r="SLB57"/>
      <c r="SLC57"/>
      <c r="SLD57"/>
      <c r="SLE57"/>
      <c r="SLF57"/>
      <c r="SLG57"/>
      <c r="SLH57"/>
      <c r="SLI57"/>
      <c r="SLJ57"/>
      <c r="SLK57"/>
      <c r="SLL57"/>
      <c r="SLM57"/>
      <c r="SLN57"/>
      <c r="SLO57"/>
      <c r="SLP57"/>
      <c r="SLQ57"/>
      <c r="SLR57"/>
      <c r="SLS57"/>
      <c r="SLT57"/>
      <c r="SLU57"/>
      <c r="SLV57"/>
      <c r="SLW57"/>
      <c r="SLX57"/>
      <c r="SLY57"/>
      <c r="SLZ57"/>
      <c r="SMA57"/>
      <c r="SMB57"/>
      <c r="SMC57"/>
      <c r="SMD57"/>
      <c r="SME57"/>
      <c r="SMF57"/>
      <c r="SMG57"/>
      <c r="SMH57"/>
      <c r="SMI57"/>
      <c r="SMJ57"/>
      <c r="SMK57"/>
      <c r="SML57"/>
      <c r="SMM57"/>
      <c r="SMN57"/>
      <c r="SMO57"/>
      <c r="SMP57"/>
      <c r="SMQ57"/>
      <c r="SMR57"/>
      <c r="SMS57"/>
      <c r="SMT57"/>
      <c r="SMU57"/>
      <c r="SMV57"/>
      <c r="SMW57"/>
      <c r="SMX57"/>
      <c r="SMY57"/>
      <c r="SMZ57"/>
      <c r="SNA57"/>
      <c r="SNB57"/>
      <c r="SNC57"/>
      <c r="SND57"/>
      <c r="SNE57"/>
      <c r="SNF57"/>
      <c r="SNG57"/>
      <c r="SNH57"/>
      <c r="SNI57"/>
      <c r="SNJ57"/>
      <c r="SNK57"/>
      <c r="SNL57"/>
      <c r="SNM57"/>
      <c r="SNN57"/>
      <c r="SNO57"/>
      <c r="SNP57"/>
      <c r="SNQ57"/>
      <c r="SNR57"/>
      <c r="SNS57"/>
      <c r="SNT57"/>
      <c r="SNU57"/>
      <c r="SNV57"/>
      <c r="SNW57"/>
      <c r="SNX57"/>
      <c r="SNY57"/>
      <c r="SNZ57"/>
      <c r="SOA57"/>
      <c r="SOB57"/>
      <c r="SOC57"/>
      <c r="SOD57"/>
      <c r="SOE57"/>
      <c r="SOF57"/>
      <c r="SOG57"/>
      <c r="SOH57"/>
      <c r="SOI57"/>
      <c r="SOJ57"/>
      <c r="SOK57"/>
      <c r="SOL57"/>
      <c r="SOM57"/>
      <c r="SON57"/>
      <c r="SOO57"/>
      <c r="SOP57"/>
      <c r="SOQ57"/>
      <c r="SOR57"/>
      <c r="SOS57"/>
      <c r="SOT57"/>
      <c r="SOU57"/>
      <c r="SOV57"/>
      <c r="SOW57"/>
      <c r="SOX57"/>
      <c r="SOY57"/>
      <c r="SOZ57"/>
      <c r="SPA57"/>
      <c r="SPB57"/>
      <c r="SPC57"/>
      <c r="SPD57"/>
      <c r="SPE57"/>
      <c r="SPF57"/>
      <c r="SPG57"/>
      <c r="SPH57"/>
      <c r="SPI57"/>
      <c r="SPJ57"/>
      <c r="SPK57"/>
      <c r="SPL57"/>
      <c r="SPM57"/>
      <c r="SPN57"/>
      <c r="SPO57"/>
      <c r="SPP57"/>
      <c r="SPQ57"/>
      <c r="SPR57"/>
      <c r="SPS57"/>
      <c r="SPT57"/>
      <c r="SPU57"/>
      <c r="SPV57"/>
      <c r="SPW57"/>
      <c r="SPX57"/>
      <c r="SPY57"/>
      <c r="SPZ57"/>
      <c r="SQA57"/>
      <c r="SQB57"/>
      <c r="SQC57"/>
      <c r="SQD57"/>
      <c r="SQE57"/>
      <c r="SQF57"/>
      <c r="SQG57"/>
      <c r="SQH57"/>
      <c r="SQI57"/>
      <c r="SQJ57"/>
      <c r="SQK57"/>
      <c r="SQL57"/>
      <c r="SQM57"/>
      <c r="SQN57"/>
      <c r="SQO57"/>
      <c r="SQP57"/>
      <c r="SQQ57"/>
      <c r="SQR57"/>
      <c r="SQS57"/>
      <c r="SQT57"/>
      <c r="SQU57"/>
      <c r="SQV57"/>
      <c r="SQW57"/>
      <c r="SQX57"/>
      <c r="SQY57"/>
      <c r="SQZ57"/>
      <c r="SRA57"/>
      <c r="SRB57"/>
      <c r="SRC57"/>
      <c r="SRD57"/>
      <c r="SRE57"/>
      <c r="SRF57"/>
      <c r="SRG57"/>
      <c r="SRH57"/>
      <c r="SRI57"/>
      <c r="SRJ57"/>
      <c r="SRK57"/>
      <c r="SRL57"/>
      <c r="SRM57"/>
      <c r="SRN57"/>
      <c r="SRO57"/>
      <c r="SRP57"/>
      <c r="SRQ57"/>
      <c r="SRR57"/>
      <c r="SRS57"/>
      <c r="SRT57"/>
      <c r="SRU57"/>
      <c r="SRV57"/>
      <c r="SRW57"/>
      <c r="SRX57"/>
      <c r="SRY57"/>
      <c r="SRZ57"/>
      <c r="SSA57"/>
      <c r="SSB57"/>
      <c r="SSC57"/>
      <c r="SSD57"/>
      <c r="SSE57"/>
      <c r="SSF57"/>
      <c r="SSG57"/>
      <c r="SSH57"/>
      <c r="SSI57"/>
      <c r="SSJ57"/>
      <c r="SSK57"/>
      <c r="SSL57"/>
      <c r="SSM57"/>
      <c r="SSN57"/>
      <c r="SSO57"/>
      <c r="SSP57"/>
      <c r="SSQ57"/>
      <c r="SSR57"/>
      <c r="SSS57"/>
      <c r="SST57"/>
      <c r="SSU57"/>
      <c r="SSV57"/>
      <c r="SSW57"/>
      <c r="SSX57"/>
      <c r="SSY57"/>
      <c r="SSZ57"/>
      <c r="STA57"/>
      <c r="STB57"/>
      <c r="STC57"/>
      <c r="STD57"/>
      <c r="STE57"/>
      <c r="STF57"/>
      <c r="STG57"/>
      <c r="STH57"/>
      <c r="STI57"/>
      <c r="STJ57"/>
      <c r="STK57"/>
      <c r="STL57"/>
      <c r="STM57"/>
      <c r="STN57"/>
      <c r="STO57"/>
      <c r="STP57"/>
      <c r="STQ57"/>
      <c r="STR57"/>
      <c r="STS57"/>
      <c r="STT57"/>
      <c r="STU57"/>
      <c r="STV57"/>
      <c r="STW57"/>
      <c r="STX57"/>
      <c r="STY57"/>
      <c r="STZ57"/>
      <c r="SUA57"/>
      <c r="SUB57"/>
      <c r="SUC57"/>
      <c r="SUD57"/>
      <c r="SUE57"/>
      <c r="SUF57"/>
      <c r="SUG57"/>
      <c r="SUH57"/>
      <c r="SUI57"/>
      <c r="SUJ57"/>
      <c r="SUK57"/>
      <c r="SUL57"/>
      <c r="SUM57"/>
      <c r="SUN57"/>
      <c r="SUO57"/>
      <c r="SUP57"/>
      <c r="SUQ57"/>
      <c r="SUR57"/>
      <c r="SUS57"/>
      <c r="SUT57"/>
      <c r="SUU57"/>
      <c r="SUV57"/>
      <c r="SUW57"/>
      <c r="SUX57"/>
      <c r="SUY57"/>
      <c r="SUZ57"/>
      <c r="SVA57"/>
      <c r="SVB57"/>
      <c r="SVC57"/>
      <c r="SVD57"/>
      <c r="SVE57"/>
      <c r="SVF57"/>
      <c r="SVG57"/>
      <c r="SVH57"/>
      <c r="SVI57"/>
      <c r="SVJ57"/>
      <c r="SVK57"/>
      <c r="SVL57"/>
      <c r="SVM57"/>
      <c r="SVN57"/>
      <c r="SVO57"/>
      <c r="SVP57"/>
      <c r="SVQ57"/>
      <c r="SVR57"/>
      <c r="SVS57"/>
      <c r="SVT57"/>
      <c r="SVU57"/>
      <c r="SVV57"/>
      <c r="SVW57"/>
      <c r="SVX57"/>
      <c r="SVY57"/>
      <c r="SVZ57"/>
      <c r="SWA57"/>
      <c r="SWB57"/>
      <c r="SWC57"/>
      <c r="SWD57"/>
      <c r="SWE57"/>
      <c r="SWF57"/>
      <c r="SWG57"/>
      <c r="SWH57"/>
      <c r="SWI57"/>
      <c r="SWJ57"/>
      <c r="SWK57"/>
      <c r="SWL57"/>
      <c r="SWM57"/>
      <c r="SWN57"/>
      <c r="SWO57"/>
      <c r="SWP57"/>
      <c r="SWQ57"/>
      <c r="SWR57"/>
      <c r="SWS57"/>
      <c r="SWT57"/>
      <c r="SWU57"/>
      <c r="SWV57"/>
      <c r="SWW57"/>
      <c r="SWX57"/>
      <c r="SWY57"/>
      <c r="SWZ57"/>
      <c r="SXA57"/>
      <c r="SXB57"/>
      <c r="SXC57"/>
      <c r="SXD57"/>
      <c r="SXE57"/>
      <c r="SXF57"/>
      <c r="SXG57"/>
      <c r="SXH57"/>
      <c r="SXI57"/>
      <c r="SXJ57"/>
      <c r="SXK57"/>
      <c r="SXL57"/>
      <c r="SXM57"/>
      <c r="SXN57"/>
      <c r="SXO57"/>
      <c r="SXP57"/>
      <c r="SXQ57"/>
      <c r="SXR57"/>
      <c r="SXS57"/>
      <c r="SXT57"/>
      <c r="SXU57"/>
      <c r="SXV57"/>
      <c r="SXW57"/>
      <c r="SXX57"/>
      <c r="SXY57"/>
      <c r="SXZ57"/>
      <c r="SYA57"/>
      <c r="SYB57"/>
      <c r="SYC57"/>
      <c r="SYD57"/>
      <c r="SYE57"/>
      <c r="SYF57"/>
      <c r="SYG57"/>
      <c r="SYH57"/>
      <c r="SYI57"/>
      <c r="SYJ57"/>
      <c r="SYK57"/>
      <c r="SYL57"/>
      <c r="SYM57"/>
      <c r="SYN57"/>
      <c r="SYO57"/>
      <c r="SYP57"/>
      <c r="SYQ57"/>
      <c r="SYR57"/>
      <c r="SYS57"/>
      <c r="SYT57"/>
      <c r="SYU57"/>
      <c r="SYV57"/>
      <c r="SYW57"/>
      <c r="SYX57"/>
      <c r="SYY57"/>
      <c r="SYZ57"/>
      <c r="SZA57"/>
      <c r="SZB57"/>
      <c r="SZC57"/>
      <c r="SZD57"/>
      <c r="SZE57"/>
      <c r="SZF57"/>
      <c r="SZG57"/>
      <c r="SZH57"/>
      <c r="SZI57"/>
      <c r="SZJ57"/>
      <c r="SZK57"/>
      <c r="SZL57"/>
      <c r="SZM57"/>
      <c r="SZN57"/>
      <c r="SZO57"/>
      <c r="SZP57"/>
      <c r="SZQ57"/>
      <c r="SZR57"/>
      <c r="SZS57"/>
      <c r="SZT57"/>
      <c r="SZU57"/>
      <c r="SZV57"/>
      <c r="SZW57"/>
      <c r="SZX57"/>
      <c r="SZY57"/>
      <c r="SZZ57"/>
      <c r="TAA57"/>
      <c r="TAB57"/>
      <c r="TAC57"/>
      <c r="TAD57"/>
      <c r="TAE57"/>
      <c r="TAF57"/>
      <c r="TAG57"/>
      <c r="TAH57"/>
      <c r="TAI57"/>
      <c r="TAJ57"/>
      <c r="TAK57"/>
      <c r="TAL57"/>
      <c r="TAM57"/>
      <c r="TAN57"/>
      <c r="TAO57"/>
      <c r="TAP57"/>
      <c r="TAQ57"/>
      <c r="TAR57"/>
      <c r="TAS57"/>
      <c r="TAT57"/>
      <c r="TAU57"/>
      <c r="TAV57"/>
      <c r="TAW57"/>
      <c r="TAX57"/>
      <c r="TAY57"/>
      <c r="TAZ57"/>
      <c r="TBA57"/>
      <c r="TBB57"/>
      <c r="TBC57"/>
      <c r="TBD57"/>
      <c r="TBE57"/>
      <c r="TBF57"/>
      <c r="TBG57"/>
      <c r="TBH57"/>
      <c r="TBI57"/>
      <c r="TBJ57"/>
      <c r="TBK57"/>
      <c r="TBL57"/>
      <c r="TBM57"/>
      <c r="TBN57"/>
      <c r="TBO57"/>
      <c r="TBP57"/>
      <c r="TBQ57"/>
      <c r="TBR57"/>
      <c r="TBS57"/>
      <c r="TBT57"/>
      <c r="TBU57"/>
      <c r="TBV57"/>
      <c r="TBW57"/>
      <c r="TBX57"/>
      <c r="TBY57"/>
      <c r="TBZ57"/>
      <c r="TCA57"/>
      <c r="TCB57"/>
      <c r="TCC57"/>
      <c r="TCD57"/>
      <c r="TCE57"/>
      <c r="TCF57"/>
      <c r="TCG57"/>
      <c r="TCH57"/>
      <c r="TCI57"/>
      <c r="TCJ57"/>
      <c r="TCK57"/>
      <c r="TCL57"/>
      <c r="TCM57"/>
      <c r="TCN57"/>
      <c r="TCO57"/>
      <c r="TCP57"/>
      <c r="TCQ57"/>
      <c r="TCR57"/>
      <c r="TCS57"/>
      <c r="TCT57"/>
      <c r="TCU57"/>
      <c r="TCV57"/>
      <c r="TCW57"/>
      <c r="TCX57"/>
      <c r="TCY57"/>
      <c r="TCZ57"/>
      <c r="TDA57"/>
      <c r="TDB57"/>
      <c r="TDC57"/>
      <c r="TDD57"/>
      <c r="TDE57"/>
      <c r="TDF57"/>
      <c r="TDG57"/>
      <c r="TDH57"/>
      <c r="TDI57"/>
      <c r="TDJ57"/>
      <c r="TDK57"/>
      <c r="TDL57"/>
      <c r="TDM57"/>
      <c r="TDN57"/>
      <c r="TDO57"/>
      <c r="TDP57"/>
      <c r="TDQ57"/>
      <c r="TDR57"/>
      <c r="TDS57"/>
      <c r="TDT57"/>
      <c r="TDU57"/>
      <c r="TDV57"/>
      <c r="TDW57"/>
      <c r="TDX57"/>
      <c r="TDY57"/>
      <c r="TDZ57"/>
      <c r="TEA57"/>
      <c r="TEB57"/>
      <c r="TEC57"/>
      <c r="TED57"/>
      <c r="TEE57"/>
      <c r="TEF57"/>
      <c r="TEG57"/>
      <c r="TEH57"/>
      <c r="TEI57"/>
      <c r="TEJ57"/>
      <c r="TEK57"/>
      <c r="TEL57"/>
      <c r="TEM57"/>
      <c r="TEN57"/>
      <c r="TEO57"/>
      <c r="TEP57"/>
      <c r="TEQ57"/>
      <c r="TER57"/>
      <c r="TES57"/>
      <c r="TET57"/>
      <c r="TEU57"/>
      <c r="TEV57"/>
      <c r="TEW57"/>
      <c r="TEX57"/>
      <c r="TEY57"/>
      <c r="TEZ57"/>
      <c r="TFA57"/>
      <c r="TFB57"/>
      <c r="TFC57"/>
      <c r="TFD57"/>
      <c r="TFE57"/>
      <c r="TFF57"/>
      <c r="TFG57"/>
      <c r="TFH57"/>
      <c r="TFI57"/>
      <c r="TFJ57"/>
      <c r="TFK57"/>
      <c r="TFL57"/>
      <c r="TFM57"/>
      <c r="TFN57"/>
      <c r="TFO57"/>
      <c r="TFP57"/>
      <c r="TFQ57"/>
      <c r="TFR57"/>
      <c r="TFS57"/>
      <c r="TFT57"/>
      <c r="TFU57"/>
      <c r="TFV57"/>
      <c r="TFW57"/>
      <c r="TFX57"/>
      <c r="TFY57"/>
      <c r="TFZ57"/>
      <c r="TGA57"/>
      <c r="TGB57"/>
      <c r="TGC57"/>
      <c r="TGD57"/>
      <c r="TGE57"/>
      <c r="TGF57"/>
      <c r="TGG57"/>
      <c r="TGH57"/>
      <c r="TGI57"/>
      <c r="TGJ57"/>
      <c r="TGK57"/>
      <c r="TGL57"/>
      <c r="TGM57"/>
      <c r="TGN57"/>
      <c r="TGO57"/>
      <c r="TGP57"/>
      <c r="TGQ57"/>
      <c r="TGR57"/>
      <c r="TGS57"/>
      <c r="TGT57"/>
      <c r="TGU57"/>
      <c r="TGV57"/>
      <c r="TGW57"/>
      <c r="TGX57"/>
      <c r="TGY57"/>
      <c r="TGZ57"/>
      <c r="THA57"/>
      <c r="THB57"/>
      <c r="THC57"/>
      <c r="THD57"/>
      <c r="THE57"/>
      <c r="THF57"/>
      <c r="THG57"/>
      <c r="THH57"/>
      <c r="THI57"/>
      <c r="THJ57"/>
      <c r="THK57"/>
      <c r="THL57"/>
      <c r="THM57"/>
      <c r="THN57"/>
      <c r="THO57"/>
      <c r="THP57"/>
      <c r="THQ57"/>
      <c r="THR57"/>
      <c r="THS57"/>
      <c r="THT57"/>
      <c r="THU57"/>
      <c r="THV57"/>
      <c r="THW57"/>
      <c r="THX57"/>
      <c r="THY57"/>
      <c r="THZ57"/>
      <c r="TIA57"/>
      <c r="TIB57"/>
      <c r="TIC57"/>
      <c r="TID57"/>
      <c r="TIE57"/>
      <c r="TIF57"/>
      <c r="TIG57"/>
      <c r="TIH57"/>
      <c r="TII57"/>
      <c r="TIJ57"/>
      <c r="TIK57"/>
      <c r="TIL57"/>
      <c r="TIM57"/>
      <c r="TIN57"/>
      <c r="TIO57"/>
      <c r="TIP57"/>
      <c r="TIQ57"/>
      <c r="TIR57"/>
      <c r="TIS57"/>
      <c r="TIT57"/>
      <c r="TIU57"/>
      <c r="TIV57"/>
      <c r="TIW57"/>
      <c r="TIX57"/>
      <c r="TIY57"/>
      <c r="TIZ57"/>
      <c r="TJA57"/>
      <c r="TJB57"/>
      <c r="TJC57"/>
      <c r="TJD57"/>
      <c r="TJE57"/>
      <c r="TJF57"/>
      <c r="TJG57"/>
      <c r="TJH57"/>
      <c r="TJI57"/>
      <c r="TJJ57"/>
      <c r="TJK57"/>
      <c r="TJL57"/>
      <c r="TJM57"/>
      <c r="TJN57"/>
      <c r="TJO57"/>
      <c r="TJP57"/>
      <c r="TJQ57"/>
      <c r="TJR57"/>
      <c r="TJS57"/>
      <c r="TJT57"/>
      <c r="TJU57"/>
      <c r="TJV57"/>
      <c r="TJW57"/>
      <c r="TJX57"/>
      <c r="TJY57"/>
      <c r="TJZ57"/>
      <c r="TKA57"/>
      <c r="TKB57"/>
      <c r="TKC57"/>
      <c r="TKD57"/>
      <c r="TKE57"/>
      <c r="TKF57"/>
      <c r="TKG57"/>
      <c r="TKH57"/>
      <c r="TKI57"/>
      <c r="TKJ57"/>
      <c r="TKK57"/>
      <c r="TKL57"/>
      <c r="TKM57"/>
      <c r="TKN57"/>
      <c r="TKO57"/>
      <c r="TKP57"/>
      <c r="TKQ57"/>
      <c r="TKR57"/>
      <c r="TKS57"/>
      <c r="TKT57"/>
      <c r="TKU57"/>
      <c r="TKV57"/>
      <c r="TKW57"/>
      <c r="TKX57"/>
      <c r="TKY57"/>
      <c r="TKZ57"/>
      <c r="TLA57"/>
      <c r="TLB57"/>
      <c r="TLC57"/>
      <c r="TLD57"/>
      <c r="TLE57"/>
      <c r="TLF57"/>
      <c r="TLG57"/>
      <c r="TLH57"/>
      <c r="TLI57"/>
      <c r="TLJ57"/>
      <c r="TLK57"/>
      <c r="TLL57"/>
      <c r="TLM57"/>
      <c r="TLN57"/>
      <c r="TLO57"/>
      <c r="TLP57"/>
      <c r="TLQ57"/>
      <c r="TLR57"/>
      <c r="TLS57"/>
      <c r="TLT57"/>
      <c r="TLU57"/>
      <c r="TLV57"/>
      <c r="TLW57"/>
      <c r="TLX57"/>
      <c r="TLY57"/>
      <c r="TLZ57"/>
      <c r="TMA57"/>
      <c r="TMB57"/>
      <c r="TMC57"/>
      <c r="TMD57"/>
      <c r="TME57"/>
      <c r="TMF57"/>
      <c r="TMG57"/>
      <c r="TMH57"/>
      <c r="TMI57"/>
      <c r="TMJ57"/>
      <c r="TMK57"/>
      <c r="TML57"/>
      <c r="TMM57"/>
      <c r="TMN57"/>
      <c r="TMO57"/>
      <c r="TMP57"/>
      <c r="TMQ57"/>
      <c r="TMR57"/>
      <c r="TMS57"/>
      <c r="TMT57"/>
      <c r="TMU57"/>
      <c r="TMV57"/>
      <c r="TMW57"/>
      <c r="TMX57"/>
      <c r="TMY57"/>
      <c r="TMZ57"/>
      <c r="TNA57"/>
      <c r="TNB57"/>
      <c r="TNC57"/>
      <c r="TND57"/>
      <c r="TNE57"/>
      <c r="TNF57"/>
      <c r="TNG57"/>
      <c r="TNH57"/>
      <c r="TNI57"/>
      <c r="TNJ57"/>
      <c r="TNK57"/>
      <c r="TNL57"/>
      <c r="TNM57"/>
      <c r="TNN57"/>
      <c r="TNO57"/>
      <c r="TNP57"/>
      <c r="TNQ57"/>
      <c r="TNR57"/>
      <c r="TNS57"/>
      <c r="TNT57"/>
      <c r="TNU57"/>
      <c r="TNV57"/>
      <c r="TNW57"/>
      <c r="TNX57"/>
      <c r="TNY57"/>
      <c r="TNZ57"/>
      <c r="TOA57"/>
      <c r="TOB57"/>
      <c r="TOC57"/>
      <c r="TOD57"/>
      <c r="TOE57"/>
      <c r="TOF57"/>
      <c r="TOG57"/>
      <c r="TOH57"/>
      <c r="TOI57"/>
      <c r="TOJ57"/>
      <c r="TOK57"/>
      <c r="TOL57"/>
      <c r="TOM57"/>
      <c r="TON57"/>
      <c r="TOO57"/>
      <c r="TOP57"/>
      <c r="TOQ57"/>
      <c r="TOR57"/>
      <c r="TOS57"/>
      <c r="TOT57"/>
      <c r="TOU57"/>
      <c r="TOV57"/>
      <c r="TOW57"/>
      <c r="TOX57"/>
      <c r="TOY57"/>
      <c r="TOZ57"/>
      <c r="TPA57"/>
      <c r="TPB57"/>
      <c r="TPC57"/>
      <c r="TPD57"/>
      <c r="TPE57"/>
      <c r="TPF57"/>
      <c r="TPG57"/>
      <c r="TPH57"/>
      <c r="TPI57"/>
      <c r="TPJ57"/>
      <c r="TPK57"/>
      <c r="TPL57"/>
      <c r="TPM57"/>
      <c r="TPN57"/>
      <c r="TPO57"/>
      <c r="TPP57"/>
      <c r="TPQ57"/>
      <c r="TPR57"/>
      <c r="TPS57"/>
      <c r="TPT57"/>
      <c r="TPU57"/>
      <c r="TPV57"/>
      <c r="TPW57"/>
      <c r="TPX57"/>
      <c r="TPY57"/>
      <c r="TPZ57"/>
      <c r="TQA57"/>
      <c r="TQB57"/>
      <c r="TQC57"/>
      <c r="TQD57"/>
      <c r="TQE57"/>
      <c r="TQF57"/>
      <c r="TQG57"/>
      <c r="TQH57"/>
      <c r="TQI57"/>
      <c r="TQJ57"/>
      <c r="TQK57"/>
      <c r="TQL57"/>
      <c r="TQM57"/>
      <c r="TQN57"/>
      <c r="TQO57"/>
      <c r="TQP57"/>
      <c r="TQQ57"/>
      <c r="TQR57"/>
      <c r="TQS57"/>
      <c r="TQT57"/>
      <c r="TQU57"/>
      <c r="TQV57"/>
      <c r="TQW57"/>
      <c r="TQX57"/>
      <c r="TQY57"/>
      <c r="TQZ57"/>
      <c r="TRA57"/>
      <c r="TRB57"/>
      <c r="TRC57"/>
      <c r="TRD57"/>
      <c r="TRE57"/>
      <c r="TRF57"/>
      <c r="TRG57"/>
      <c r="TRH57"/>
      <c r="TRI57"/>
      <c r="TRJ57"/>
      <c r="TRK57"/>
      <c r="TRL57"/>
      <c r="TRM57"/>
      <c r="TRN57"/>
      <c r="TRO57"/>
      <c r="TRP57"/>
      <c r="TRQ57"/>
      <c r="TRR57"/>
      <c r="TRS57"/>
      <c r="TRT57"/>
      <c r="TRU57"/>
      <c r="TRV57"/>
      <c r="TRW57"/>
      <c r="TRX57"/>
      <c r="TRY57"/>
      <c r="TRZ57"/>
      <c r="TSA57"/>
      <c r="TSB57"/>
      <c r="TSC57"/>
      <c r="TSD57"/>
      <c r="TSE57"/>
      <c r="TSF57"/>
      <c r="TSG57"/>
      <c r="TSH57"/>
      <c r="TSI57"/>
      <c r="TSJ57"/>
      <c r="TSK57"/>
      <c r="TSL57"/>
      <c r="TSM57"/>
      <c r="TSN57"/>
      <c r="TSO57"/>
      <c r="TSP57"/>
      <c r="TSQ57"/>
      <c r="TSR57"/>
      <c r="TSS57"/>
      <c r="TST57"/>
      <c r="TSU57"/>
      <c r="TSV57"/>
      <c r="TSW57"/>
      <c r="TSX57"/>
      <c r="TSY57"/>
      <c r="TSZ57"/>
      <c r="TTA57"/>
      <c r="TTB57"/>
      <c r="TTC57"/>
      <c r="TTD57"/>
      <c r="TTE57"/>
      <c r="TTF57"/>
      <c r="TTG57"/>
      <c r="TTH57"/>
      <c r="TTI57"/>
      <c r="TTJ57"/>
      <c r="TTK57"/>
      <c r="TTL57"/>
      <c r="TTM57"/>
      <c r="TTN57"/>
      <c r="TTO57"/>
      <c r="TTP57"/>
      <c r="TTQ57"/>
      <c r="TTR57"/>
      <c r="TTS57"/>
      <c r="TTT57"/>
      <c r="TTU57"/>
      <c r="TTV57"/>
      <c r="TTW57"/>
      <c r="TTX57"/>
      <c r="TTY57"/>
      <c r="TTZ57"/>
      <c r="TUA57"/>
      <c r="TUB57"/>
      <c r="TUC57"/>
      <c r="TUD57"/>
      <c r="TUE57"/>
      <c r="TUF57"/>
      <c r="TUG57"/>
      <c r="TUH57"/>
      <c r="TUI57"/>
      <c r="TUJ57"/>
      <c r="TUK57"/>
      <c r="TUL57"/>
      <c r="TUM57"/>
      <c r="TUN57"/>
      <c r="TUO57"/>
      <c r="TUP57"/>
      <c r="TUQ57"/>
      <c r="TUR57"/>
      <c r="TUS57"/>
      <c r="TUT57"/>
      <c r="TUU57"/>
      <c r="TUV57"/>
      <c r="TUW57"/>
      <c r="TUX57"/>
      <c r="TUY57"/>
      <c r="TUZ57"/>
      <c r="TVA57"/>
      <c r="TVB57"/>
      <c r="TVC57"/>
      <c r="TVD57"/>
      <c r="TVE57"/>
      <c r="TVF57"/>
      <c r="TVG57"/>
      <c r="TVH57"/>
      <c r="TVI57"/>
      <c r="TVJ57"/>
      <c r="TVK57"/>
      <c r="TVL57"/>
      <c r="TVM57"/>
      <c r="TVN57"/>
      <c r="TVO57"/>
      <c r="TVP57"/>
      <c r="TVQ57"/>
      <c r="TVR57"/>
      <c r="TVS57"/>
      <c r="TVT57"/>
      <c r="TVU57"/>
      <c r="TVV57"/>
      <c r="TVW57"/>
      <c r="TVX57"/>
      <c r="TVY57"/>
      <c r="TVZ57"/>
      <c r="TWA57"/>
      <c r="TWB57"/>
      <c r="TWC57"/>
      <c r="TWD57"/>
      <c r="TWE57"/>
      <c r="TWF57"/>
      <c r="TWG57"/>
      <c r="TWH57"/>
      <c r="TWI57"/>
      <c r="TWJ57"/>
      <c r="TWK57"/>
      <c r="TWL57"/>
      <c r="TWM57"/>
      <c r="TWN57"/>
      <c r="TWO57"/>
      <c r="TWP57"/>
      <c r="TWQ57"/>
      <c r="TWR57"/>
      <c r="TWS57"/>
      <c r="TWT57"/>
      <c r="TWU57"/>
      <c r="TWV57"/>
      <c r="TWW57"/>
      <c r="TWX57"/>
      <c r="TWY57"/>
      <c r="TWZ57"/>
      <c r="TXA57"/>
      <c r="TXB57"/>
      <c r="TXC57"/>
      <c r="TXD57"/>
      <c r="TXE57"/>
      <c r="TXF57"/>
      <c r="TXG57"/>
      <c r="TXH57"/>
      <c r="TXI57"/>
      <c r="TXJ57"/>
      <c r="TXK57"/>
      <c r="TXL57"/>
      <c r="TXM57"/>
      <c r="TXN57"/>
      <c r="TXO57"/>
      <c r="TXP57"/>
      <c r="TXQ57"/>
      <c r="TXR57"/>
      <c r="TXS57"/>
      <c r="TXT57"/>
      <c r="TXU57"/>
      <c r="TXV57"/>
      <c r="TXW57"/>
      <c r="TXX57"/>
      <c r="TXY57"/>
      <c r="TXZ57"/>
      <c r="TYA57"/>
      <c r="TYB57"/>
      <c r="TYC57"/>
      <c r="TYD57"/>
      <c r="TYE57"/>
      <c r="TYF57"/>
      <c r="TYG57"/>
      <c r="TYH57"/>
      <c r="TYI57"/>
      <c r="TYJ57"/>
      <c r="TYK57"/>
      <c r="TYL57"/>
      <c r="TYM57"/>
      <c r="TYN57"/>
      <c r="TYO57"/>
      <c r="TYP57"/>
      <c r="TYQ57"/>
      <c r="TYR57"/>
      <c r="TYS57"/>
      <c r="TYT57"/>
      <c r="TYU57"/>
      <c r="TYV57"/>
      <c r="TYW57"/>
      <c r="TYX57"/>
      <c r="TYY57"/>
      <c r="TYZ57"/>
      <c r="TZA57"/>
      <c r="TZB57"/>
      <c r="TZC57"/>
      <c r="TZD57"/>
      <c r="TZE57"/>
      <c r="TZF57"/>
      <c r="TZG57"/>
      <c r="TZH57"/>
      <c r="TZI57"/>
      <c r="TZJ57"/>
      <c r="TZK57"/>
      <c r="TZL57"/>
      <c r="TZM57"/>
      <c r="TZN57"/>
      <c r="TZO57"/>
      <c r="TZP57"/>
      <c r="TZQ57"/>
      <c r="TZR57"/>
      <c r="TZS57"/>
      <c r="TZT57"/>
      <c r="TZU57"/>
      <c r="TZV57"/>
      <c r="TZW57"/>
      <c r="TZX57"/>
      <c r="TZY57"/>
      <c r="TZZ57"/>
      <c r="UAA57"/>
      <c r="UAB57"/>
      <c r="UAC57"/>
      <c r="UAD57"/>
      <c r="UAE57"/>
      <c r="UAF57"/>
      <c r="UAG57"/>
      <c r="UAH57"/>
      <c r="UAI57"/>
      <c r="UAJ57"/>
      <c r="UAK57"/>
      <c r="UAL57"/>
      <c r="UAM57"/>
      <c r="UAN57"/>
      <c r="UAO57"/>
      <c r="UAP57"/>
      <c r="UAQ57"/>
      <c r="UAR57"/>
      <c r="UAS57"/>
      <c r="UAT57"/>
      <c r="UAU57"/>
      <c r="UAV57"/>
      <c r="UAW57"/>
      <c r="UAX57"/>
      <c r="UAY57"/>
      <c r="UAZ57"/>
      <c r="UBA57"/>
      <c r="UBB57"/>
      <c r="UBC57"/>
      <c r="UBD57"/>
      <c r="UBE57"/>
      <c r="UBF57"/>
      <c r="UBG57"/>
      <c r="UBH57"/>
      <c r="UBI57"/>
      <c r="UBJ57"/>
      <c r="UBK57"/>
      <c r="UBL57"/>
      <c r="UBM57"/>
      <c r="UBN57"/>
      <c r="UBO57"/>
      <c r="UBP57"/>
      <c r="UBQ57"/>
      <c r="UBR57"/>
      <c r="UBS57"/>
      <c r="UBT57"/>
      <c r="UBU57"/>
      <c r="UBV57"/>
      <c r="UBW57"/>
      <c r="UBX57"/>
      <c r="UBY57"/>
      <c r="UBZ57"/>
      <c r="UCA57"/>
      <c r="UCB57"/>
      <c r="UCC57"/>
      <c r="UCD57"/>
      <c r="UCE57"/>
      <c r="UCF57"/>
      <c r="UCG57"/>
      <c r="UCH57"/>
      <c r="UCI57"/>
      <c r="UCJ57"/>
      <c r="UCK57"/>
      <c r="UCL57"/>
      <c r="UCM57"/>
      <c r="UCN57"/>
      <c r="UCO57"/>
      <c r="UCP57"/>
      <c r="UCQ57"/>
      <c r="UCR57"/>
      <c r="UCS57"/>
      <c r="UCT57"/>
      <c r="UCU57"/>
      <c r="UCV57"/>
      <c r="UCW57"/>
      <c r="UCX57"/>
      <c r="UCY57"/>
      <c r="UCZ57"/>
      <c r="UDA57"/>
      <c r="UDB57"/>
      <c r="UDC57"/>
      <c r="UDD57"/>
      <c r="UDE57"/>
      <c r="UDF57"/>
      <c r="UDG57"/>
      <c r="UDH57"/>
      <c r="UDI57"/>
      <c r="UDJ57"/>
      <c r="UDK57"/>
      <c r="UDL57"/>
      <c r="UDM57"/>
      <c r="UDN57"/>
      <c r="UDO57"/>
      <c r="UDP57"/>
      <c r="UDQ57"/>
      <c r="UDR57"/>
      <c r="UDS57"/>
      <c r="UDT57"/>
      <c r="UDU57"/>
      <c r="UDV57"/>
      <c r="UDW57"/>
      <c r="UDX57"/>
      <c r="UDY57"/>
      <c r="UDZ57"/>
      <c r="UEA57"/>
      <c r="UEB57"/>
      <c r="UEC57"/>
      <c r="UED57"/>
      <c r="UEE57"/>
      <c r="UEF57"/>
      <c r="UEG57"/>
      <c r="UEH57"/>
      <c r="UEI57"/>
      <c r="UEJ57"/>
      <c r="UEK57"/>
      <c r="UEL57"/>
      <c r="UEM57"/>
      <c r="UEN57"/>
      <c r="UEO57"/>
      <c r="UEP57"/>
      <c r="UEQ57"/>
      <c r="UER57"/>
      <c r="UES57"/>
      <c r="UET57"/>
      <c r="UEU57"/>
      <c r="UEV57"/>
      <c r="UEW57"/>
      <c r="UEX57"/>
      <c r="UEY57"/>
      <c r="UEZ57"/>
      <c r="UFA57"/>
      <c r="UFB57"/>
      <c r="UFC57"/>
      <c r="UFD57"/>
      <c r="UFE57"/>
      <c r="UFF57"/>
      <c r="UFG57"/>
      <c r="UFH57"/>
      <c r="UFI57"/>
      <c r="UFJ57"/>
      <c r="UFK57"/>
      <c r="UFL57"/>
      <c r="UFM57"/>
      <c r="UFN57"/>
      <c r="UFO57"/>
      <c r="UFP57"/>
      <c r="UFQ57"/>
      <c r="UFR57"/>
      <c r="UFS57"/>
      <c r="UFT57"/>
      <c r="UFU57"/>
      <c r="UFV57"/>
      <c r="UFW57"/>
      <c r="UFX57"/>
      <c r="UFY57"/>
      <c r="UFZ57"/>
      <c r="UGA57"/>
      <c r="UGB57"/>
      <c r="UGC57"/>
      <c r="UGD57"/>
      <c r="UGE57"/>
      <c r="UGF57"/>
      <c r="UGG57"/>
      <c r="UGH57"/>
      <c r="UGI57"/>
      <c r="UGJ57"/>
      <c r="UGK57"/>
      <c r="UGL57"/>
      <c r="UGM57"/>
      <c r="UGN57"/>
      <c r="UGO57"/>
      <c r="UGP57"/>
      <c r="UGQ57"/>
      <c r="UGR57"/>
      <c r="UGS57"/>
      <c r="UGT57"/>
      <c r="UGU57"/>
      <c r="UGV57"/>
      <c r="UGW57"/>
      <c r="UGX57"/>
      <c r="UGY57"/>
      <c r="UGZ57"/>
      <c r="UHA57"/>
      <c r="UHB57"/>
      <c r="UHC57"/>
      <c r="UHD57"/>
      <c r="UHE57"/>
      <c r="UHF57"/>
      <c r="UHG57"/>
      <c r="UHH57"/>
      <c r="UHI57"/>
      <c r="UHJ57"/>
      <c r="UHK57"/>
      <c r="UHL57"/>
      <c r="UHM57"/>
      <c r="UHN57"/>
      <c r="UHO57"/>
      <c r="UHP57"/>
      <c r="UHQ57"/>
      <c r="UHR57"/>
      <c r="UHS57"/>
      <c r="UHT57"/>
      <c r="UHU57"/>
      <c r="UHV57"/>
      <c r="UHW57"/>
      <c r="UHX57"/>
      <c r="UHY57"/>
      <c r="UHZ57"/>
      <c r="UIA57"/>
      <c r="UIB57"/>
      <c r="UIC57"/>
      <c r="UID57"/>
      <c r="UIE57"/>
      <c r="UIF57"/>
      <c r="UIG57"/>
      <c r="UIH57"/>
      <c r="UII57"/>
      <c r="UIJ57"/>
      <c r="UIK57"/>
      <c r="UIL57"/>
      <c r="UIM57"/>
      <c r="UIN57"/>
      <c r="UIO57"/>
      <c r="UIP57"/>
      <c r="UIQ57"/>
      <c r="UIR57"/>
      <c r="UIS57"/>
      <c r="UIT57"/>
      <c r="UIU57"/>
      <c r="UIV57"/>
      <c r="UIW57"/>
      <c r="UIX57"/>
      <c r="UIY57"/>
      <c r="UIZ57"/>
      <c r="UJA57"/>
      <c r="UJB57"/>
      <c r="UJC57"/>
      <c r="UJD57"/>
      <c r="UJE57"/>
      <c r="UJF57"/>
      <c r="UJG57"/>
      <c r="UJH57"/>
      <c r="UJI57"/>
      <c r="UJJ57"/>
      <c r="UJK57"/>
      <c r="UJL57"/>
      <c r="UJM57"/>
      <c r="UJN57"/>
      <c r="UJO57"/>
      <c r="UJP57"/>
      <c r="UJQ57"/>
      <c r="UJR57"/>
      <c r="UJS57"/>
      <c r="UJT57"/>
      <c r="UJU57"/>
      <c r="UJV57"/>
      <c r="UJW57"/>
      <c r="UJX57"/>
      <c r="UJY57"/>
      <c r="UJZ57"/>
      <c r="UKA57"/>
      <c r="UKB57"/>
      <c r="UKC57"/>
      <c r="UKD57"/>
      <c r="UKE57"/>
      <c r="UKF57"/>
      <c r="UKG57"/>
      <c r="UKH57"/>
      <c r="UKI57"/>
      <c r="UKJ57"/>
      <c r="UKK57"/>
      <c r="UKL57"/>
      <c r="UKM57"/>
      <c r="UKN57"/>
      <c r="UKO57"/>
      <c r="UKP57"/>
      <c r="UKQ57"/>
      <c r="UKR57"/>
      <c r="UKS57"/>
      <c r="UKT57"/>
      <c r="UKU57"/>
      <c r="UKV57"/>
      <c r="UKW57"/>
      <c r="UKX57"/>
      <c r="UKY57"/>
      <c r="UKZ57"/>
      <c r="ULA57"/>
      <c r="ULB57"/>
      <c r="ULC57"/>
      <c r="ULD57"/>
      <c r="ULE57"/>
      <c r="ULF57"/>
      <c r="ULG57"/>
      <c r="ULH57"/>
      <c r="ULI57"/>
      <c r="ULJ57"/>
      <c r="ULK57"/>
      <c r="ULL57"/>
      <c r="ULM57"/>
      <c r="ULN57"/>
      <c r="ULO57"/>
      <c r="ULP57"/>
      <c r="ULQ57"/>
      <c r="ULR57"/>
      <c r="ULS57"/>
      <c r="ULT57"/>
      <c r="ULU57"/>
      <c r="ULV57"/>
      <c r="ULW57"/>
      <c r="ULX57"/>
      <c r="ULY57"/>
      <c r="ULZ57"/>
      <c r="UMA57"/>
      <c r="UMB57"/>
      <c r="UMC57"/>
      <c r="UMD57"/>
      <c r="UME57"/>
      <c r="UMF57"/>
      <c r="UMG57"/>
      <c r="UMH57"/>
      <c r="UMI57"/>
      <c r="UMJ57"/>
      <c r="UMK57"/>
      <c r="UML57"/>
      <c r="UMM57"/>
      <c r="UMN57"/>
      <c r="UMO57"/>
      <c r="UMP57"/>
      <c r="UMQ57"/>
      <c r="UMR57"/>
      <c r="UMS57"/>
      <c r="UMT57"/>
      <c r="UMU57"/>
      <c r="UMV57"/>
      <c r="UMW57"/>
      <c r="UMX57"/>
      <c r="UMY57"/>
      <c r="UMZ57"/>
      <c r="UNA57"/>
      <c r="UNB57"/>
      <c r="UNC57"/>
      <c r="UND57"/>
      <c r="UNE57"/>
      <c r="UNF57"/>
      <c r="UNG57"/>
      <c r="UNH57"/>
      <c r="UNI57"/>
      <c r="UNJ57"/>
      <c r="UNK57"/>
      <c r="UNL57"/>
      <c r="UNM57"/>
      <c r="UNN57"/>
      <c r="UNO57"/>
      <c r="UNP57"/>
      <c r="UNQ57"/>
      <c r="UNR57"/>
      <c r="UNS57"/>
      <c r="UNT57"/>
      <c r="UNU57"/>
      <c r="UNV57"/>
      <c r="UNW57"/>
      <c r="UNX57"/>
      <c r="UNY57"/>
      <c r="UNZ57"/>
      <c r="UOA57"/>
      <c r="UOB57"/>
      <c r="UOC57"/>
      <c r="UOD57"/>
      <c r="UOE57"/>
      <c r="UOF57"/>
      <c r="UOG57"/>
      <c r="UOH57"/>
      <c r="UOI57"/>
      <c r="UOJ57"/>
      <c r="UOK57"/>
      <c r="UOL57"/>
      <c r="UOM57"/>
      <c r="UON57"/>
      <c r="UOO57"/>
      <c r="UOP57"/>
      <c r="UOQ57"/>
      <c r="UOR57"/>
      <c r="UOS57"/>
      <c r="UOT57"/>
      <c r="UOU57"/>
      <c r="UOV57"/>
      <c r="UOW57"/>
      <c r="UOX57"/>
      <c r="UOY57"/>
      <c r="UOZ57"/>
      <c r="UPA57"/>
      <c r="UPB57"/>
      <c r="UPC57"/>
      <c r="UPD57"/>
      <c r="UPE57"/>
      <c r="UPF57"/>
      <c r="UPG57"/>
      <c r="UPH57"/>
      <c r="UPI57"/>
      <c r="UPJ57"/>
      <c r="UPK57"/>
      <c r="UPL57"/>
      <c r="UPM57"/>
      <c r="UPN57"/>
      <c r="UPO57"/>
      <c r="UPP57"/>
      <c r="UPQ57"/>
      <c r="UPR57"/>
      <c r="UPS57"/>
      <c r="UPT57"/>
      <c r="UPU57"/>
      <c r="UPV57"/>
      <c r="UPW57"/>
      <c r="UPX57"/>
      <c r="UPY57"/>
      <c r="UPZ57"/>
      <c r="UQA57"/>
      <c r="UQB57"/>
      <c r="UQC57"/>
      <c r="UQD57"/>
      <c r="UQE57"/>
      <c r="UQF57"/>
      <c r="UQG57"/>
      <c r="UQH57"/>
      <c r="UQI57"/>
      <c r="UQJ57"/>
      <c r="UQK57"/>
      <c r="UQL57"/>
      <c r="UQM57"/>
      <c r="UQN57"/>
      <c r="UQO57"/>
      <c r="UQP57"/>
      <c r="UQQ57"/>
      <c r="UQR57"/>
      <c r="UQS57"/>
      <c r="UQT57"/>
      <c r="UQU57"/>
      <c r="UQV57"/>
      <c r="UQW57"/>
      <c r="UQX57"/>
      <c r="UQY57"/>
      <c r="UQZ57"/>
      <c r="URA57"/>
      <c r="URB57"/>
      <c r="URC57"/>
      <c r="URD57"/>
      <c r="URE57"/>
      <c r="URF57"/>
      <c r="URG57"/>
      <c r="URH57"/>
      <c r="URI57"/>
      <c r="URJ57"/>
      <c r="URK57"/>
      <c r="URL57"/>
      <c r="URM57"/>
      <c r="URN57"/>
      <c r="URO57"/>
      <c r="URP57"/>
      <c r="URQ57"/>
      <c r="URR57"/>
      <c r="URS57"/>
      <c r="URT57"/>
      <c r="URU57"/>
      <c r="URV57"/>
      <c r="URW57"/>
      <c r="URX57"/>
      <c r="URY57"/>
      <c r="URZ57"/>
      <c r="USA57"/>
      <c r="USB57"/>
      <c r="USC57"/>
      <c r="USD57"/>
      <c r="USE57"/>
      <c r="USF57"/>
      <c r="USG57"/>
      <c r="USH57"/>
      <c r="USI57"/>
      <c r="USJ57"/>
      <c r="USK57"/>
      <c r="USL57"/>
      <c r="USM57"/>
      <c r="USN57"/>
      <c r="USO57"/>
      <c r="USP57"/>
      <c r="USQ57"/>
      <c r="USR57"/>
      <c r="USS57"/>
      <c r="UST57"/>
      <c r="USU57"/>
      <c r="USV57"/>
      <c r="USW57"/>
      <c r="USX57"/>
      <c r="USY57"/>
      <c r="USZ57"/>
      <c r="UTA57"/>
      <c r="UTB57"/>
      <c r="UTC57"/>
      <c r="UTD57"/>
      <c r="UTE57"/>
      <c r="UTF57"/>
      <c r="UTG57"/>
      <c r="UTH57"/>
      <c r="UTI57"/>
      <c r="UTJ57"/>
      <c r="UTK57"/>
      <c r="UTL57"/>
      <c r="UTM57"/>
      <c r="UTN57"/>
      <c r="UTO57"/>
      <c r="UTP57"/>
      <c r="UTQ57"/>
      <c r="UTR57"/>
      <c r="UTS57"/>
      <c r="UTT57"/>
      <c r="UTU57"/>
      <c r="UTV57"/>
      <c r="UTW57"/>
      <c r="UTX57"/>
      <c r="UTY57"/>
      <c r="UTZ57"/>
      <c r="UUA57"/>
      <c r="UUB57"/>
      <c r="UUC57"/>
      <c r="UUD57"/>
      <c r="UUE57"/>
      <c r="UUF57"/>
      <c r="UUG57"/>
      <c r="UUH57"/>
      <c r="UUI57"/>
      <c r="UUJ57"/>
      <c r="UUK57"/>
      <c r="UUL57"/>
      <c r="UUM57"/>
      <c r="UUN57"/>
      <c r="UUO57"/>
      <c r="UUP57"/>
      <c r="UUQ57"/>
      <c r="UUR57"/>
      <c r="UUS57"/>
      <c r="UUT57"/>
      <c r="UUU57"/>
      <c r="UUV57"/>
      <c r="UUW57"/>
      <c r="UUX57"/>
      <c r="UUY57"/>
      <c r="UUZ57"/>
      <c r="UVA57"/>
      <c r="UVB57"/>
      <c r="UVC57"/>
      <c r="UVD57"/>
      <c r="UVE57"/>
      <c r="UVF57"/>
      <c r="UVG57"/>
      <c r="UVH57"/>
      <c r="UVI57"/>
      <c r="UVJ57"/>
      <c r="UVK57"/>
      <c r="UVL57"/>
      <c r="UVM57"/>
      <c r="UVN57"/>
      <c r="UVO57"/>
      <c r="UVP57"/>
      <c r="UVQ57"/>
      <c r="UVR57"/>
      <c r="UVS57"/>
      <c r="UVT57"/>
      <c r="UVU57"/>
      <c r="UVV57"/>
      <c r="UVW57"/>
      <c r="UVX57"/>
      <c r="UVY57"/>
      <c r="UVZ57"/>
      <c r="UWA57"/>
      <c r="UWB57"/>
      <c r="UWC57"/>
      <c r="UWD57"/>
      <c r="UWE57"/>
      <c r="UWF57"/>
      <c r="UWG57"/>
      <c r="UWH57"/>
      <c r="UWI57"/>
      <c r="UWJ57"/>
      <c r="UWK57"/>
      <c r="UWL57"/>
      <c r="UWM57"/>
      <c r="UWN57"/>
      <c r="UWO57"/>
      <c r="UWP57"/>
      <c r="UWQ57"/>
      <c r="UWR57"/>
      <c r="UWS57"/>
      <c r="UWT57"/>
      <c r="UWU57"/>
      <c r="UWV57"/>
      <c r="UWW57"/>
      <c r="UWX57"/>
      <c r="UWY57"/>
      <c r="UWZ57"/>
      <c r="UXA57"/>
      <c r="UXB57"/>
      <c r="UXC57"/>
      <c r="UXD57"/>
      <c r="UXE57"/>
      <c r="UXF57"/>
      <c r="UXG57"/>
      <c r="UXH57"/>
      <c r="UXI57"/>
      <c r="UXJ57"/>
      <c r="UXK57"/>
      <c r="UXL57"/>
      <c r="UXM57"/>
      <c r="UXN57"/>
      <c r="UXO57"/>
      <c r="UXP57"/>
      <c r="UXQ57"/>
      <c r="UXR57"/>
      <c r="UXS57"/>
      <c r="UXT57"/>
      <c r="UXU57"/>
      <c r="UXV57"/>
      <c r="UXW57"/>
      <c r="UXX57"/>
      <c r="UXY57"/>
      <c r="UXZ57"/>
      <c r="UYA57"/>
      <c r="UYB57"/>
      <c r="UYC57"/>
      <c r="UYD57"/>
      <c r="UYE57"/>
      <c r="UYF57"/>
      <c r="UYG57"/>
      <c r="UYH57"/>
      <c r="UYI57"/>
      <c r="UYJ57"/>
      <c r="UYK57"/>
      <c r="UYL57"/>
      <c r="UYM57"/>
      <c r="UYN57"/>
      <c r="UYO57"/>
      <c r="UYP57"/>
      <c r="UYQ57"/>
      <c r="UYR57"/>
      <c r="UYS57"/>
      <c r="UYT57"/>
      <c r="UYU57"/>
      <c r="UYV57"/>
      <c r="UYW57"/>
      <c r="UYX57"/>
      <c r="UYY57"/>
      <c r="UYZ57"/>
      <c r="UZA57"/>
      <c r="UZB57"/>
      <c r="UZC57"/>
      <c r="UZD57"/>
      <c r="UZE57"/>
      <c r="UZF57"/>
      <c r="UZG57"/>
      <c r="UZH57"/>
      <c r="UZI57"/>
      <c r="UZJ57"/>
      <c r="UZK57"/>
      <c r="UZL57"/>
      <c r="UZM57"/>
      <c r="UZN57"/>
      <c r="UZO57"/>
      <c r="UZP57"/>
      <c r="UZQ57"/>
      <c r="UZR57"/>
      <c r="UZS57"/>
      <c r="UZT57"/>
      <c r="UZU57"/>
      <c r="UZV57"/>
      <c r="UZW57"/>
      <c r="UZX57"/>
      <c r="UZY57"/>
      <c r="UZZ57"/>
      <c r="VAA57"/>
      <c r="VAB57"/>
      <c r="VAC57"/>
      <c r="VAD57"/>
      <c r="VAE57"/>
      <c r="VAF57"/>
      <c r="VAG57"/>
      <c r="VAH57"/>
      <c r="VAI57"/>
      <c r="VAJ57"/>
      <c r="VAK57"/>
      <c r="VAL57"/>
      <c r="VAM57"/>
      <c r="VAN57"/>
      <c r="VAO57"/>
      <c r="VAP57"/>
      <c r="VAQ57"/>
      <c r="VAR57"/>
      <c r="VAS57"/>
      <c r="VAT57"/>
      <c r="VAU57"/>
      <c r="VAV57"/>
      <c r="VAW57"/>
      <c r="VAX57"/>
      <c r="VAY57"/>
      <c r="VAZ57"/>
      <c r="VBA57"/>
      <c r="VBB57"/>
      <c r="VBC57"/>
      <c r="VBD57"/>
      <c r="VBE57"/>
      <c r="VBF57"/>
      <c r="VBG57"/>
      <c r="VBH57"/>
      <c r="VBI57"/>
      <c r="VBJ57"/>
      <c r="VBK57"/>
      <c r="VBL57"/>
      <c r="VBM57"/>
      <c r="VBN57"/>
      <c r="VBO57"/>
      <c r="VBP57"/>
      <c r="VBQ57"/>
      <c r="VBR57"/>
      <c r="VBS57"/>
      <c r="VBT57"/>
      <c r="VBU57"/>
      <c r="VBV57"/>
      <c r="VBW57"/>
      <c r="VBX57"/>
      <c r="VBY57"/>
      <c r="VBZ57"/>
      <c r="VCA57"/>
      <c r="VCB57"/>
      <c r="VCC57"/>
      <c r="VCD57"/>
      <c r="VCE57"/>
      <c r="VCF57"/>
      <c r="VCG57"/>
      <c r="VCH57"/>
      <c r="VCI57"/>
      <c r="VCJ57"/>
      <c r="VCK57"/>
      <c r="VCL57"/>
      <c r="VCM57"/>
      <c r="VCN57"/>
      <c r="VCO57"/>
      <c r="VCP57"/>
      <c r="VCQ57"/>
      <c r="VCR57"/>
      <c r="VCS57"/>
      <c r="VCT57"/>
      <c r="VCU57"/>
      <c r="VCV57"/>
      <c r="VCW57"/>
      <c r="VCX57"/>
      <c r="VCY57"/>
      <c r="VCZ57"/>
      <c r="VDA57"/>
      <c r="VDB57"/>
      <c r="VDC57"/>
      <c r="VDD57"/>
      <c r="VDE57"/>
      <c r="VDF57"/>
      <c r="VDG57"/>
      <c r="VDH57"/>
      <c r="VDI57"/>
      <c r="VDJ57"/>
      <c r="VDK57"/>
      <c r="VDL57"/>
      <c r="VDM57"/>
      <c r="VDN57"/>
      <c r="VDO57"/>
      <c r="VDP57"/>
      <c r="VDQ57"/>
      <c r="VDR57"/>
      <c r="VDS57"/>
      <c r="VDT57"/>
      <c r="VDU57"/>
      <c r="VDV57"/>
      <c r="VDW57"/>
      <c r="VDX57"/>
      <c r="VDY57"/>
      <c r="VDZ57"/>
      <c r="VEA57"/>
      <c r="VEB57"/>
      <c r="VEC57"/>
      <c r="VED57"/>
      <c r="VEE57"/>
      <c r="VEF57"/>
      <c r="VEG57"/>
      <c r="VEH57"/>
      <c r="VEI57"/>
      <c r="VEJ57"/>
      <c r="VEK57"/>
      <c r="VEL57"/>
      <c r="VEM57"/>
      <c r="VEN57"/>
      <c r="VEO57"/>
      <c r="VEP57"/>
      <c r="VEQ57"/>
      <c r="VER57"/>
      <c r="VES57"/>
      <c r="VET57"/>
      <c r="VEU57"/>
      <c r="VEV57"/>
      <c r="VEW57"/>
      <c r="VEX57"/>
      <c r="VEY57"/>
      <c r="VEZ57"/>
      <c r="VFA57"/>
      <c r="VFB57"/>
      <c r="VFC57"/>
      <c r="VFD57"/>
      <c r="VFE57"/>
      <c r="VFF57"/>
      <c r="VFG57"/>
      <c r="VFH57"/>
      <c r="VFI57"/>
      <c r="VFJ57"/>
      <c r="VFK57"/>
      <c r="VFL57"/>
      <c r="VFM57"/>
      <c r="VFN57"/>
      <c r="VFO57"/>
      <c r="VFP57"/>
      <c r="VFQ57"/>
      <c r="VFR57"/>
      <c r="VFS57"/>
      <c r="VFT57"/>
      <c r="VFU57"/>
      <c r="VFV57"/>
      <c r="VFW57"/>
      <c r="VFX57"/>
      <c r="VFY57"/>
      <c r="VFZ57"/>
      <c r="VGA57"/>
      <c r="VGB57"/>
      <c r="VGC57"/>
      <c r="VGD57"/>
      <c r="VGE57"/>
      <c r="VGF57"/>
      <c r="VGG57"/>
      <c r="VGH57"/>
      <c r="VGI57"/>
      <c r="VGJ57"/>
      <c r="VGK57"/>
      <c r="VGL57"/>
      <c r="VGM57"/>
      <c r="VGN57"/>
      <c r="VGO57"/>
      <c r="VGP57"/>
      <c r="VGQ57"/>
      <c r="VGR57"/>
      <c r="VGS57"/>
      <c r="VGT57"/>
      <c r="VGU57"/>
      <c r="VGV57"/>
      <c r="VGW57"/>
      <c r="VGX57"/>
      <c r="VGY57"/>
      <c r="VGZ57"/>
      <c r="VHA57"/>
      <c r="VHB57"/>
      <c r="VHC57"/>
      <c r="VHD57"/>
      <c r="VHE57"/>
      <c r="VHF57"/>
      <c r="VHG57"/>
      <c r="VHH57"/>
      <c r="VHI57"/>
      <c r="VHJ57"/>
      <c r="VHK57"/>
      <c r="VHL57"/>
      <c r="VHM57"/>
      <c r="VHN57"/>
      <c r="VHO57"/>
      <c r="VHP57"/>
      <c r="VHQ57"/>
      <c r="VHR57"/>
      <c r="VHS57"/>
      <c r="VHT57"/>
      <c r="VHU57"/>
      <c r="VHV57"/>
      <c r="VHW57"/>
      <c r="VHX57"/>
      <c r="VHY57"/>
      <c r="VHZ57"/>
      <c r="VIA57"/>
      <c r="VIB57"/>
      <c r="VIC57"/>
      <c r="VID57"/>
      <c r="VIE57"/>
      <c r="VIF57"/>
      <c r="VIG57"/>
      <c r="VIH57"/>
      <c r="VII57"/>
      <c r="VIJ57"/>
      <c r="VIK57"/>
      <c r="VIL57"/>
      <c r="VIM57"/>
      <c r="VIN57"/>
      <c r="VIO57"/>
      <c r="VIP57"/>
      <c r="VIQ57"/>
      <c r="VIR57"/>
      <c r="VIS57"/>
      <c r="VIT57"/>
      <c r="VIU57"/>
      <c r="VIV57"/>
      <c r="VIW57"/>
      <c r="VIX57"/>
      <c r="VIY57"/>
      <c r="VIZ57"/>
      <c r="VJA57"/>
      <c r="VJB57"/>
      <c r="VJC57"/>
      <c r="VJD57"/>
      <c r="VJE57"/>
      <c r="VJF57"/>
      <c r="VJG57"/>
      <c r="VJH57"/>
      <c r="VJI57"/>
      <c r="VJJ57"/>
      <c r="VJK57"/>
      <c r="VJL57"/>
      <c r="VJM57"/>
      <c r="VJN57"/>
      <c r="VJO57"/>
      <c r="VJP57"/>
      <c r="VJQ57"/>
      <c r="VJR57"/>
      <c r="VJS57"/>
      <c r="VJT57"/>
      <c r="VJU57"/>
      <c r="VJV57"/>
      <c r="VJW57"/>
      <c r="VJX57"/>
      <c r="VJY57"/>
      <c r="VJZ57"/>
      <c r="VKA57"/>
      <c r="VKB57"/>
      <c r="VKC57"/>
      <c r="VKD57"/>
      <c r="VKE57"/>
      <c r="VKF57"/>
      <c r="VKG57"/>
      <c r="VKH57"/>
      <c r="VKI57"/>
      <c r="VKJ57"/>
      <c r="VKK57"/>
      <c r="VKL57"/>
      <c r="VKM57"/>
      <c r="VKN57"/>
      <c r="VKO57"/>
      <c r="VKP57"/>
      <c r="VKQ57"/>
      <c r="VKR57"/>
      <c r="VKS57"/>
      <c r="VKT57"/>
      <c r="VKU57"/>
      <c r="VKV57"/>
      <c r="VKW57"/>
      <c r="VKX57"/>
      <c r="VKY57"/>
      <c r="VKZ57"/>
      <c r="VLA57"/>
      <c r="VLB57"/>
      <c r="VLC57"/>
      <c r="VLD57"/>
      <c r="VLE57"/>
      <c r="VLF57"/>
      <c r="VLG57"/>
      <c r="VLH57"/>
      <c r="VLI57"/>
      <c r="VLJ57"/>
      <c r="VLK57"/>
      <c r="VLL57"/>
      <c r="VLM57"/>
      <c r="VLN57"/>
      <c r="VLO57"/>
      <c r="VLP57"/>
      <c r="VLQ57"/>
      <c r="VLR57"/>
      <c r="VLS57"/>
      <c r="VLT57"/>
      <c r="VLU57"/>
      <c r="VLV57"/>
      <c r="VLW57"/>
      <c r="VLX57"/>
      <c r="VLY57"/>
      <c r="VLZ57"/>
      <c r="VMA57"/>
      <c r="VMB57"/>
      <c r="VMC57"/>
      <c r="VMD57"/>
      <c r="VME57"/>
      <c r="VMF57"/>
      <c r="VMG57"/>
      <c r="VMH57"/>
      <c r="VMI57"/>
      <c r="VMJ57"/>
      <c r="VMK57"/>
      <c r="VML57"/>
      <c r="VMM57"/>
      <c r="VMN57"/>
      <c r="VMO57"/>
      <c r="VMP57"/>
      <c r="VMQ57"/>
      <c r="VMR57"/>
      <c r="VMS57"/>
      <c r="VMT57"/>
      <c r="VMU57"/>
      <c r="VMV57"/>
      <c r="VMW57"/>
      <c r="VMX57"/>
      <c r="VMY57"/>
      <c r="VMZ57"/>
      <c r="VNA57"/>
      <c r="VNB57"/>
      <c r="VNC57"/>
      <c r="VND57"/>
      <c r="VNE57"/>
      <c r="VNF57"/>
      <c r="VNG57"/>
      <c r="VNH57"/>
      <c r="VNI57"/>
      <c r="VNJ57"/>
      <c r="VNK57"/>
      <c r="VNL57"/>
      <c r="VNM57"/>
      <c r="VNN57"/>
      <c r="VNO57"/>
      <c r="VNP57"/>
      <c r="VNQ57"/>
      <c r="VNR57"/>
      <c r="VNS57"/>
      <c r="VNT57"/>
      <c r="VNU57"/>
      <c r="VNV57"/>
      <c r="VNW57"/>
      <c r="VNX57"/>
      <c r="VNY57"/>
      <c r="VNZ57"/>
      <c r="VOA57"/>
      <c r="VOB57"/>
      <c r="VOC57"/>
      <c r="VOD57"/>
      <c r="VOE57"/>
      <c r="VOF57"/>
      <c r="VOG57"/>
      <c r="VOH57"/>
      <c r="VOI57"/>
      <c r="VOJ57"/>
      <c r="VOK57"/>
      <c r="VOL57"/>
      <c r="VOM57"/>
      <c r="VON57"/>
      <c r="VOO57"/>
      <c r="VOP57"/>
      <c r="VOQ57"/>
      <c r="VOR57"/>
      <c r="VOS57"/>
      <c r="VOT57"/>
      <c r="VOU57"/>
      <c r="VOV57"/>
      <c r="VOW57"/>
      <c r="VOX57"/>
      <c r="VOY57"/>
      <c r="VOZ57"/>
      <c r="VPA57"/>
      <c r="VPB57"/>
      <c r="VPC57"/>
      <c r="VPD57"/>
      <c r="VPE57"/>
      <c r="VPF57"/>
      <c r="VPG57"/>
      <c r="VPH57"/>
      <c r="VPI57"/>
      <c r="VPJ57"/>
      <c r="VPK57"/>
      <c r="VPL57"/>
      <c r="VPM57"/>
      <c r="VPN57"/>
      <c r="VPO57"/>
      <c r="VPP57"/>
      <c r="VPQ57"/>
      <c r="VPR57"/>
      <c r="VPS57"/>
      <c r="VPT57"/>
      <c r="VPU57"/>
      <c r="VPV57"/>
      <c r="VPW57"/>
      <c r="VPX57"/>
      <c r="VPY57"/>
      <c r="VPZ57"/>
      <c r="VQA57"/>
      <c r="VQB57"/>
      <c r="VQC57"/>
      <c r="VQD57"/>
      <c r="VQE57"/>
      <c r="VQF57"/>
      <c r="VQG57"/>
      <c r="VQH57"/>
      <c r="VQI57"/>
      <c r="VQJ57"/>
      <c r="VQK57"/>
      <c r="VQL57"/>
      <c r="VQM57"/>
      <c r="VQN57"/>
      <c r="VQO57"/>
      <c r="VQP57"/>
      <c r="VQQ57"/>
      <c r="VQR57"/>
      <c r="VQS57"/>
      <c r="VQT57"/>
      <c r="VQU57"/>
      <c r="VQV57"/>
      <c r="VQW57"/>
      <c r="VQX57"/>
      <c r="VQY57"/>
      <c r="VQZ57"/>
      <c r="VRA57"/>
      <c r="VRB57"/>
      <c r="VRC57"/>
      <c r="VRD57"/>
      <c r="VRE57"/>
      <c r="VRF57"/>
      <c r="VRG57"/>
      <c r="VRH57"/>
      <c r="VRI57"/>
      <c r="VRJ57"/>
      <c r="VRK57"/>
      <c r="VRL57"/>
      <c r="VRM57"/>
      <c r="VRN57"/>
      <c r="VRO57"/>
      <c r="VRP57"/>
      <c r="VRQ57"/>
      <c r="VRR57"/>
      <c r="VRS57"/>
      <c r="VRT57"/>
      <c r="VRU57"/>
      <c r="VRV57"/>
      <c r="VRW57"/>
      <c r="VRX57"/>
      <c r="VRY57"/>
      <c r="VRZ57"/>
      <c r="VSA57"/>
      <c r="VSB57"/>
      <c r="VSC57"/>
      <c r="VSD57"/>
      <c r="VSE57"/>
      <c r="VSF57"/>
      <c r="VSG57"/>
      <c r="VSH57"/>
      <c r="VSI57"/>
      <c r="VSJ57"/>
      <c r="VSK57"/>
      <c r="VSL57"/>
      <c r="VSM57"/>
      <c r="VSN57"/>
      <c r="VSO57"/>
      <c r="VSP57"/>
      <c r="VSQ57"/>
      <c r="VSR57"/>
      <c r="VSS57"/>
      <c r="VST57"/>
      <c r="VSU57"/>
      <c r="VSV57"/>
      <c r="VSW57"/>
      <c r="VSX57"/>
      <c r="VSY57"/>
      <c r="VSZ57"/>
      <c r="VTA57"/>
      <c r="VTB57"/>
      <c r="VTC57"/>
      <c r="VTD57"/>
      <c r="VTE57"/>
      <c r="VTF57"/>
      <c r="VTG57"/>
      <c r="VTH57"/>
      <c r="VTI57"/>
      <c r="VTJ57"/>
      <c r="VTK57"/>
      <c r="VTL57"/>
      <c r="VTM57"/>
      <c r="VTN57"/>
      <c r="VTO57"/>
      <c r="VTP57"/>
      <c r="VTQ57"/>
      <c r="VTR57"/>
      <c r="VTS57"/>
      <c r="VTT57"/>
      <c r="VTU57"/>
      <c r="VTV57"/>
      <c r="VTW57"/>
      <c r="VTX57"/>
      <c r="VTY57"/>
      <c r="VTZ57"/>
      <c r="VUA57"/>
      <c r="VUB57"/>
      <c r="VUC57"/>
      <c r="VUD57"/>
      <c r="VUE57"/>
      <c r="VUF57"/>
      <c r="VUG57"/>
      <c r="VUH57"/>
      <c r="VUI57"/>
      <c r="VUJ57"/>
      <c r="VUK57"/>
      <c r="VUL57"/>
      <c r="VUM57"/>
      <c r="VUN57"/>
      <c r="VUO57"/>
      <c r="VUP57"/>
      <c r="VUQ57"/>
      <c r="VUR57"/>
      <c r="VUS57"/>
      <c r="VUT57"/>
      <c r="VUU57"/>
      <c r="VUV57"/>
      <c r="VUW57"/>
      <c r="VUX57"/>
      <c r="VUY57"/>
      <c r="VUZ57"/>
      <c r="VVA57"/>
      <c r="VVB57"/>
      <c r="VVC57"/>
      <c r="VVD57"/>
      <c r="VVE57"/>
      <c r="VVF57"/>
      <c r="VVG57"/>
      <c r="VVH57"/>
      <c r="VVI57"/>
      <c r="VVJ57"/>
      <c r="VVK57"/>
      <c r="VVL57"/>
      <c r="VVM57"/>
      <c r="VVN57"/>
      <c r="VVO57"/>
      <c r="VVP57"/>
      <c r="VVQ57"/>
      <c r="VVR57"/>
      <c r="VVS57"/>
      <c r="VVT57"/>
      <c r="VVU57"/>
      <c r="VVV57"/>
      <c r="VVW57"/>
      <c r="VVX57"/>
      <c r="VVY57"/>
      <c r="VVZ57"/>
      <c r="VWA57"/>
      <c r="VWB57"/>
      <c r="VWC57"/>
      <c r="VWD57"/>
      <c r="VWE57"/>
      <c r="VWF57"/>
      <c r="VWG57"/>
      <c r="VWH57"/>
      <c r="VWI57"/>
      <c r="VWJ57"/>
      <c r="VWK57"/>
      <c r="VWL57"/>
      <c r="VWM57"/>
      <c r="VWN57"/>
      <c r="VWO57"/>
      <c r="VWP57"/>
      <c r="VWQ57"/>
      <c r="VWR57"/>
      <c r="VWS57"/>
      <c r="VWT57"/>
      <c r="VWU57"/>
      <c r="VWV57"/>
      <c r="VWW57"/>
      <c r="VWX57"/>
      <c r="VWY57"/>
      <c r="VWZ57"/>
      <c r="VXA57"/>
      <c r="VXB57"/>
      <c r="VXC57"/>
      <c r="VXD57"/>
      <c r="VXE57"/>
      <c r="VXF57"/>
      <c r="VXG57"/>
      <c r="VXH57"/>
      <c r="VXI57"/>
      <c r="VXJ57"/>
      <c r="VXK57"/>
      <c r="VXL57"/>
      <c r="VXM57"/>
      <c r="VXN57"/>
      <c r="VXO57"/>
      <c r="VXP57"/>
      <c r="VXQ57"/>
      <c r="VXR57"/>
      <c r="VXS57"/>
      <c r="VXT57"/>
      <c r="VXU57"/>
      <c r="VXV57"/>
      <c r="VXW57"/>
      <c r="VXX57"/>
      <c r="VXY57"/>
      <c r="VXZ57"/>
      <c r="VYA57"/>
      <c r="VYB57"/>
      <c r="VYC57"/>
      <c r="VYD57"/>
      <c r="VYE57"/>
      <c r="VYF57"/>
      <c r="VYG57"/>
      <c r="VYH57"/>
      <c r="VYI57"/>
      <c r="VYJ57"/>
      <c r="VYK57"/>
      <c r="VYL57"/>
      <c r="VYM57"/>
      <c r="VYN57"/>
      <c r="VYO57"/>
      <c r="VYP57"/>
      <c r="VYQ57"/>
      <c r="VYR57"/>
      <c r="VYS57"/>
      <c r="VYT57"/>
      <c r="VYU57"/>
      <c r="VYV57"/>
      <c r="VYW57"/>
      <c r="VYX57"/>
      <c r="VYY57"/>
      <c r="VYZ57"/>
      <c r="VZA57"/>
      <c r="VZB57"/>
      <c r="VZC57"/>
      <c r="VZD57"/>
      <c r="VZE57"/>
      <c r="VZF57"/>
      <c r="VZG57"/>
      <c r="VZH57"/>
      <c r="VZI57"/>
      <c r="VZJ57"/>
      <c r="VZK57"/>
      <c r="VZL57"/>
      <c r="VZM57"/>
      <c r="VZN57"/>
      <c r="VZO57"/>
      <c r="VZP57"/>
      <c r="VZQ57"/>
      <c r="VZR57"/>
      <c r="VZS57"/>
      <c r="VZT57"/>
      <c r="VZU57"/>
      <c r="VZV57"/>
      <c r="VZW57"/>
      <c r="VZX57"/>
      <c r="VZY57"/>
      <c r="VZZ57"/>
      <c r="WAA57"/>
      <c r="WAB57"/>
      <c r="WAC57"/>
      <c r="WAD57"/>
      <c r="WAE57"/>
      <c r="WAF57"/>
      <c r="WAG57"/>
      <c r="WAH57"/>
      <c r="WAI57"/>
      <c r="WAJ57"/>
      <c r="WAK57"/>
      <c r="WAL57"/>
      <c r="WAM57"/>
      <c r="WAN57"/>
      <c r="WAO57"/>
      <c r="WAP57"/>
      <c r="WAQ57"/>
      <c r="WAR57"/>
      <c r="WAS57"/>
      <c r="WAT57"/>
      <c r="WAU57"/>
      <c r="WAV57"/>
      <c r="WAW57"/>
      <c r="WAX57"/>
      <c r="WAY57"/>
      <c r="WAZ57"/>
      <c r="WBA57"/>
      <c r="WBB57"/>
      <c r="WBC57"/>
      <c r="WBD57"/>
      <c r="WBE57"/>
      <c r="WBF57"/>
      <c r="WBG57"/>
      <c r="WBH57"/>
      <c r="WBI57"/>
      <c r="WBJ57"/>
      <c r="WBK57"/>
      <c r="WBL57"/>
      <c r="WBM57"/>
      <c r="WBN57"/>
      <c r="WBO57"/>
      <c r="WBP57"/>
      <c r="WBQ57"/>
      <c r="WBR57"/>
      <c r="WBS57"/>
      <c r="WBT57"/>
      <c r="WBU57"/>
      <c r="WBV57"/>
      <c r="WBW57"/>
      <c r="WBX57"/>
      <c r="WBY57"/>
      <c r="WBZ57"/>
      <c r="WCA57"/>
      <c r="WCB57"/>
      <c r="WCC57"/>
      <c r="WCD57"/>
      <c r="WCE57"/>
      <c r="WCF57"/>
      <c r="WCG57"/>
      <c r="WCH57"/>
      <c r="WCI57"/>
      <c r="WCJ57"/>
      <c r="WCK57"/>
      <c r="WCL57"/>
      <c r="WCM57"/>
      <c r="WCN57"/>
      <c r="WCO57"/>
      <c r="WCP57"/>
      <c r="WCQ57"/>
      <c r="WCR57"/>
      <c r="WCS57"/>
      <c r="WCT57"/>
      <c r="WCU57"/>
      <c r="WCV57"/>
      <c r="WCW57"/>
      <c r="WCX57"/>
      <c r="WCY57"/>
      <c r="WCZ57"/>
      <c r="WDA57"/>
      <c r="WDB57"/>
      <c r="WDC57"/>
      <c r="WDD57"/>
      <c r="WDE57"/>
      <c r="WDF57"/>
      <c r="WDG57"/>
      <c r="WDH57"/>
      <c r="WDI57"/>
      <c r="WDJ57"/>
      <c r="WDK57"/>
      <c r="WDL57"/>
      <c r="WDM57"/>
      <c r="WDN57"/>
      <c r="WDO57"/>
      <c r="WDP57"/>
      <c r="WDQ57"/>
      <c r="WDR57"/>
      <c r="WDS57"/>
      <c r="WDT57"/>
      <c r="WDU57"/>
      <c r="WDV57"/>
      <c r="WDW57"/>
      <c r="WDX57"/>
      <c r="WDY57"/>
      <c r="WDZ57"/>
      <c r="WEA57"/>
      <c r="WEB57"/>
      <c r="WEC57"/>
      <c r="WED57"/>
      <c r="WEE57"/>
      <c r="WEF57"/>
      <c r="WEG57"/>
      <c r="WEH57"/>
      <c r="WEI57"/>
      <c r="WEJ57"/>
      <c r="WEK57"/>
      <c r="WEL57"/>
      <c r="WEM57"/>
      <c r="WEN57"/>
      <c r="WEO57"/>
      <c r="WEP57"/>
      <c r="WEQ57"/>
      <c r="WER57"/>
      <c r="WES57"/>
      <c r="WET57"/>
      <c r="WEU57"/>
      <c r="WEV57"/>
      <c r="WEW57"/>
      <c r="WEX57"/>
      <c r="WEY57"/>
      <c r="WEZ57"/>
      <c r="WFA57"/>
      <c r="WFB57"/>
      <c r="WFC57"/>
      <c r="WFD57"/>
      <c r="WFE57"/>
      <c r="WFF57"/>
      <c r="WFG57"/>
      <c r="WFH57"/>
      <c r="WFI57"/>
      <c r="WFJ57"/>
      <c r="WFK57"/>
      <c r="WFL57"/>
      <c r="WFM57"/>
      <c r="WFN57"/>
      <c r="WFO57"/>
      <c r="WFP57"/>
      <c r="WFQ57"/>
      <c r="WFR57"/>
      <c r="WFS57"/>
      <c r="WFT57"/>
      <c r="WFU57"/>
      <c r="WFV57"/>
      <c r="WFW57"/>
      <c r="WFX57"/>
      <c r="WFY57"/>
      <c r="WFZ57"/>
      <c r="WGA57"/>
      <c r="WGB57"/>
      <c r="WGC57"/>
      <c r="WGD57"/>
      <c r="WGE57"/>
      <c r="WGF57"/>
      <c r="WGG57"/>
      <c r="WGH57"/>
      <c r="WGI57"/>
      <c r="WGJ57"/>
      <c r="WGK57"/>
      <c r="WGL57"/>
      <c r="WGM57"/>
      <c r="WGN57"/>
      <c r="WGO57"/>
      <c r="WGP57"/>
      <c r="WGQ57"/>
      <c r="WGR57"/>
      <c r="WGS57"/>
      <c r="WGT57"/>
      <c r="WGU57"/>
      <c r="WGV57"/>
      <c r="WGW57"/>
      <c r="WGX57"/>
      <c r="WGY57"/>
      <c r="WGZ57"/>
      <c r="WHA57"/>
      <c r="WHB57"/>
      <c r="WHC57"/>
      <c r="WHD57"/>
      <c r="WHE57"/>
      <c r="WHF57"/>
      <c r="WHG57"/>
      <c r="WHH57"/>
      <c r="WHI57"/>
      <c r="WHJ57"/>
      <c r="WHK57"/>
      <c r="WHL57"/>
      <c r="WHM57"/>
      <c r="WHN57"/>
      <c r="WHO57"/>
      <c r="WHP57"/>
      <c r="WHQ57"/>
      <c r="WHR57"/>
      <c r="WHS57"/>
      <c r="WHT57"/>
      <c r="WHU57"/>
      <c r="WHV57"/>
      <c r="WHW57"/>
      <c r="WHX57"/>
      <c r="WHY57"/>
      <c r="WHZ57"/>
      <c r="WIA57"/>
      <c r="WIB57"/>
      <c r="WIC57"/>
      <c r="WID57"/>
      <c r="WIE57"/>
      <c r="WIF57"/>
      <c r="WIG57"/>
      <c r="WIH57"/>
      <c r="WII57"/>
      <c r="WIJ57"/>
      <c r="WIK57"/>
      <c r="WIL57"/>
      <c r="WIM57"/>
      <c r="WIN57"/>
      <c r="WIO57"/>
      <c r="WIP57"/>
      <c r="WIQ57"/>
      <c r="WIR57"/>
      <c r="WIS57"/>
      <c r="WIT57"/>
      <c r="WIU57"/>
      <c r="WIV57"/>
      <c r="WIW57"/>
      <c r="WIX57"/>
      <c r="WIY57"/>
      <c r="WIZ57"/>
      <c r="WJA57"/>
      <c r="WJB57"/>
      <c r="WJC57"/>
      <c r="WJD57"/>
      <c r="WJE57"/>
      <c r="WJF57"/>
      <c r="WJG57"/>
      <c r="WJH57"/>
      <c r="WJI57"/>
      <c r="WJJ57"/>
      <c r="WJK57"/>
      <c r="WJL57"/>
      <c r="WJM57"/>
      <c r="WJN57"/>
      <c r="WJO57"/>
      <c r="WJP57"/>
      <c r="WJQ57"/>
      <c r="WJR57"/>
      <c r="WJS57"/>
      <c r="WJT57"/>
      <c r="WJU57"/>
      <c r="WJV57"/>
      <c r="WJW57"/>
      <c r="WJX57"/>
      <c r="WJY57"/>
      <c r="WJZ57"/>
      <c r="WKA57"/>
      <c r="WKB57"/>
      <c r="WKC57"/>
      <c r="WKD57"/>
      <c r="WKE57"/>
      <c r="WKF57"/>
      <c r="WKG57"/>
      <c r="WKH57"/>
      <c r="WKI57"/>
      <c r="WKJ57"/>
      <c r="WKK57"/>
      <c r="WKL57"/>
      <c r="WKM57"/>
      <c r="WKN57"/>
      <c r="WKO57"/>
      <c r="WKP57"/>
      <c r="WKQ57"/>
      <c r="WKR57"/>
      <c r="WKS57"/>
      <c r="WKT57"/>
      <c r="WKU57"/>
      <c r="WKV57"/>
      <c r="WKW57"/>
      <c r="WKX57"/>
      <c r="WKY57"/>
      <c r="WKZ57"/>
      <c r="WLA57"/>
      <c r="WLB57"/>
      <c r="WLC57"/>
      <c r="WLD57"/>
      <c r="WLE57"/>
      <c r="WLF57"/>
      <c r="WLG57"/>
      <c r="WLH57"/>
      <c r="WLI57"/>
      <c r="WLJ57"/>
      <c r="WLK57"/>
      <c r="WLL57"/>
      <c r="WLM57"/>
      <c r="WLN57"/>
      <c r="WLO57"/>
      <c r="WLP57"/>
      <c r="WLQ57"/>
      <c r="WLR57"/>
      <c r="WLS57"/>
      <c r="WLT57"/>
      <c r="WLU57"/>
      <c r="WLV57"/>
      <c r="WLW57"/>
      <c r="WLX57"/>
      <c r="WLY57"/>
      <c r="WLZ57"/>
      <c r="WMA57"/>
      <c r="WMB57"/>
      <c r="WMC57"/>
      <c r="WMD57"/>
      <c r="WME57"/>
      <c r="WMF57"/>
      <c r="WMG57"/>
      <c r="WMH57"/>
      <c r="WMI57"/>
      <c r="WMJ57"/>
      <c r="WMK57"/>
      <c r="WML57"/>
      <c r="WMM57"/>
      <c r="WMN57"/>
      <c r="WMO57"/>
      <c r="WMP57"/>
      <c r="WMQ57"/>
      <c r="WMR57"/>
      <c r="WMS57"/>
      <c r="WMT57"/>
      <c r="WMU57"/>
      <c r="WMV57"/>
      <c r="WMW57"/>
      <c r="WMX57"/>
      <c r="WMY57"/>
      <c r="WMZ57"/>
      <c r="WNA57"/>
      <c r="WNB57"/>
      <c r="WNC57"/>
      <c r="WND57"/>
      <c r="WNE57"/>
      <c r="WNF57"/>
      <c r="WNG57"/>
      <c r="WNH57"/>
      <c r="WNI57"/>
      <c r="WNJ57"/>
      <c r="WNK57"/>
      <c r="WNL57"/>
      <c r="WNM57"/>
      <c r="WNN57"/>
      <c r="WNO57"/>
      <c r="WNP57"/>
      <c r="WNQ57"/>
      <c r="WNR57"/>
      <c r="WNS57"/>
      <c r="WNT57"/>
      <c r="WNU57"/>
      <c r="WNV57"/>
      <c r="WNW57"/>
      <c r="WNX57"/>
      <c r="WNY57"/>
      <c r="WNZ57"/>
      <c r="WOA57"/>
      <c r="WOB57"/>
      <c r="WOC57"/>
      <c r="WOD57"/>
      <c r="WOE57"/>
      <c r="WOF57"/>
      <c r="WOG57"/>
      <c r="WOH57"/>
      <c r="WOI57"/>
      <c r="WOJ57"/>
      <c r="WOK57"/>
      <c r="WOL57"/>
      <c r="WOM57"/>
      <c r="WON57"/>
      <c r="WOO57"/>
      <c r="WOP57"/>
      <c r="WOQ57"/>
      <c r="WOR57"/>
      <c r="WOS57"/>
      <c r="WOT57"/>
      <c r="WOU57"/>
      <c r="WOV57"/>
      <c r="WOW57"/>
      <c r="WOX57"/>
      <c r="WOY57"/>
      <c r="WOZ57"/>
      <c r="WPA57"/>
      <c r="WPB57"/>
      <c r="WPC57"/>
      <c r="WPD57"/>
      <c r="WPE57"/>
      <c r="WPF57"/>
      <c r="WPG57"/>
      <c r="WPH57"/>
      <c r="WPI57"/>
      <c r="WPJ57"/>
      <c r="WPK57"/>
      <c r="WPL57"/>
      <c r="WPM57"/>
      <c r="WPN57"/>
      <c r="WPO57"/>
      <c r="WPP57"/>
      <c r="WPQ57"/>
      <c r="WPR57"/>
      <c r="WPS57"/>
      <c r="WPT57"/>
      <c r="WPU57"/>
      <c r="WPV57"/>
      <c r="WPW57"/>
      <c r="WPX57"/>
      <c r="WPY57"/>
      <c r="WPZ57"/>
      <c r="WQA57"/>
      <c r="WQB57"/>
      <c r="WQC57"/>
      <c r="WQD57"/>
      <c r="WQE57"/>
      <c r="WQF57"/>
      <c r="WQG57"/>
      <c r="WQH57"/>
      <c r="WQI57"/>
      <c r="WQJ57"/>
      <c r="WQK57"/>
      <c r="WQL57"/>
      <c r="WQM57"/>
      <c r="WQN57"/>
      <c r="WQO57"/>
      <c r="WQP57"/>
      <c r="WQQ57"/>
      <c r="WQR57"/>
      <c r="WQS57"/>
      <c r="WQT57"/>
      <c r="WQU57"/>
      <c r="WQV57"/>
      <c r="WQW57"/>
      <c r="WQX57"/>
      <c r="WQY57"/>
      <c r="WQZ57"/>
      <c r="WRA57"/>
      <c r="WRB57"/>
      <c r="WRC57"/>
      <c r="WRD57"/>
      <c r="WRE57"/>
      <c r="WRF57"/>
      <c r="WRG57"/>
      <c r="WRH57"/>
      <c r="WRI57"/>
      <c r="WRJ57"/>
      <c r="WRK57"/>
      <c r="WRL57"/>
      <c r="WRM57"/>
      <c r="WRN57"/>
      <c r="WRO57"/>
      <c r="WRP57"/>
      <c r="WRQ57"/>
      <c r="WRR57"/>
      <c r="WRS57"/>
      <c r="WRT57"/>
      <c r="WRU57"/>
      <c r="WRV57"/>
      <c r="WRW57"/>
      <c r="WRX57"/>
      <c r="WRY57"/>
      <c r="WRZ57"/>
      <c r="WSA57"/>
    </row>
    <row r="58" spans="1:16043" ht="103.5" customHeight="1">
      <c r="A58" s="710">
        <f>IF(AND(G58="",$G$41="yes"),1,IF(AND($G$41="no",G58&lt;&gt;""),1,0))</f>
        <v>0</v>
      </c>
      <c r="B58" s="95">
        <f>SUM(A41,A44:A50,A52:A58)</f>
        <v>1</v>
      </c>
      <c r="C58" s="95" t="s">
        <v>678</v>
      </c>
      <c r="D58" s="2"/>
      <c r="E58" s="117"/>
      <c r="F58" s="690">
        <f t="shared" si="6"/>
        <v>40</v>
      </c>
      <c r="G58" s="691"/>
      <c r="H58" s="259" t="s">
        <v>388</v>
      </c>
      <c r="I58" s="905" t="s">
        <v>389</v>
      </c>
      <c r="J58" s="905"/>
      <c r="K58" s="905"/>
      <c r="L58" s="905"/>
      <c r="M58" s="712"/>
      <c r="N58" s="37"/>
      <c r="O58" s="2"/>
      <c r="P58" s="2"/>
      <c r="Q58" s="2"/>
      <c r="R58" s="2"/>
      <c r="S58" s="2"/>
    </row>
    <row r="59" spans="1:16043" ht="86.25" customHeight="1">
      <c r="D59" s="2"/>
      <c r="E59" s="2"/>
      <c r="F59" s="141"/>
      <c r="G59" s="917" t="s">
        <v>676</v>
      </c>
      <c r="H59" s="918"/>
      <c r="I59" s="918"/>
      <c r="J59" s="918"/>
      <c r="K59" s="918"/>
      <c r="L59" s="918"/>
      <c r="M59" s="919"/>
      <c r="N59" s="37"/>
      <c r="O59" s="902" t="s">
        <v>758</v>
      </c>
      <c r="P59" s="902"/>
      <c r="Q59" s="902"/>
      <c r="R59" s="788">
        <v>0</v>
      </c>
      <c r="S59" s="2"/>
      <c r="T59" s="2"/>
      <c r="U59" s="2"/>
      <c r="V59" s="2"/>
      <c r="W59" s="2"/>
      <c r="X59" s="16"/>
      <c r="Y59" s="2"/>
      <c r="Z59" s="2"/>
      <c r="AA59" s="2"/>
      <c r="AB59" s="2"/>
      <c r="AC59" s="2"/>
      <c r="AD59" s="2"/>
      <c r="AE59" s="2"/>
      <c r="AF59" s="2"/>
      <c r="AG59" s="2"/>
      <c r="AH59" s="2"/>
      <c r="AI59" s="2"/>
      <c r="AJ59" s="2"/>
      <c r="AK59" s="2"/>
      <c r="AL59" s="2"/>
      <c r="AM59" s="2"/>
    </row>
    <row r="60" spans="1:16043" ht="51">
      <c r="A60" s="170">
        <f t="shared" ref="A60:A68" si="7">IF(G60&lt;&gt;"",1,0)</f>
        <v>0</v>
      </c>
      <c r="B60" s="170">
        <f t="shared" ref="B60:B68" si="8">IF(G60="yes",1,0)</f>
        <v>0</v>
      </c>
      <c r="C60" s="171"/>
      <c r="D60" s="2"/>
      <c r="E60" s="2"/>
      <c r="F60" s="248">
        <f>F58+1</f>
        <v>41</v>
      </c>
      <c r="G60" s="691"/>
      <c r="H60" s="172" t="s">
        <v>597</v>
      </c>
      <c r="I60" s="907" t="s">
        <v>150</v>
      </c>
      <c r="J60" s="908"/>
      <c r="K60" s="908"/>
      <c r="L60" s="908"/>
      <c r="M60" s="26"/>
      <c r="N60" s="37"/>
      <c r="O60" s="788" t="str">
        <f>IF(R60-R59=1,MAX($R$60:$R60),"")</f>
        <v/>
      </c>
      <c r="P60" s="789" t="s">
        <v>759</v>
      </c>
      <c r="Q60" s="790"/>
      <c r="R60" s="788">
        <f>COUNTIFS($G$60:$G60,"&lt;&gt;*no*",$G$60:$G60,"&lt;&gt;")</f>
        <v>0</v>
      </c>
      <c r="S60" s="2"/>
      <c r="T60" s="2"/>
      <c r="U60" s="2"/>
      <c r="V60" s="2"/>
      <c r="W60" s="2"/>
      <c r="X60" s="16"/>
      <c r="Y60" s="2"/>
      <c r="Z60" s="2"/>
      <c r="AA60" s="2"/>
      <c r="AB60" s="2"/>
      <c r="AC60" s="2"/>
      <c r="AD60" s="2"/>
      <c r="AE60" s="2"/>
      <c r="AF60" s="2"/>
      <c r="AG60" s="2"/>
      <c r="AH60" s="2"/>
      <c r="AI60" s="2"/>
      <c r="AJ60" s="2"/>
      <c r="AK60" s="2"/>
      <c r="AL60" s="2"/>
      <c r="AM60" s="2"/>
    </row>
    <row r="61" spans="1:16043" ht="51">
      <c r="A61" s="170">
        <f t="shared" si="7"/>
        <v>0</v>
      </c>
      <c r="B61" s="170">
        <f t="shared" si="8"/>
        <v>0</v>
      </c>
      <c r="C61" s="171"/>
      <c r="D61" s="2"/>
      <c r="E61" s="2"/>
      <c r="F61" s="248">
        <f>F60+1</f>
        <v>42</v>
      </c>
      <c r="G61" s="691"/>
      <c r="H61" s="172" t="s">
        <v>597</v>
      </c>
      <c r="I61" s="907" t="s">
        <v>148</v>
      </c>
      <c r="J61" s="908"/>
      <c r="K61" s="908"/>
      <c r="L61" s="908"/>
      <c r="M61" s="26"/>
      <c r="N61" s="37"/>
      <c r="O61" s="788" t="str">
        <f>IF(R61-R60=1,MAX($R$60:$R61),"")</f>
        <v/>
      </c>
      <c r="P61" s="789" t="s">
        <v>760</v>
      </c>
      <c r="Q61" s="790"/>
      <c r="R61" s="788">
        <f>COUNTIFS($G$60:$G61,"&lt;&gt;*no*",$G$60:$G61,"&lt;&gt;")</f>
        <v>0</v>
      </c>
      <c r="S61" s="2"/>
      <c r="T61" s="2"/>
      <c r="U61" s="2"/>
      <c r="V61" s="2"/>
      <c r="W61" s="2"/>
      <c r="X61" s="16"/>
      <c r="Y61" s="2"/>
      <c r="Z61" s="2"/>
      <c r="AA61" s="2"/>
      <c r="AB61" s="2"/>
      <c r="AC61" s="2"/>
      <c r="AD61" s="2"/>
      <c r="AE61" s="2"/>
      <c r="AF61" s="2"/>
      <c r="AG61" s="2"/>
      <c r="AH61" s="2"/>
      <c r="AI61" s="2"/>
      <c r="AJ61" s="2"/>
      <c r="AK61" s="2"/>
      <c r="AL61" s="2"/>
      <c r="AM61" s="2"/>
    </row>
    <row r="62" spans="1:16043" ht="51">
      <c r="A62" s="170">
        <f t="shared" si="7"/>
        <v>0</v>
      </c>
      <c r="B62" s="170">
        <f t="shared" si="8"/>
        <v>0</v>
      </c>
      <c r="C62" s="171"/>
      <c r="D62" s="2"/>
      <c r="E62" s="2"/>
      <c r="F62" s="248">
        <f t="shared" ref="F62:F70" si="9">F61+1</f>
        <v>43</v>
      </c>
      <c r="G62" s="691"/>
      <c r="H62" s="172" t="s">
        <v>597</v>
      </c>
      <c r="I62" s="907" t="s">
        <v>149</v>
      </c>
      <c r="J62" s="908"/>
      <c r="K62" s="908"/>
      <c r="L62" s="908"/>
      <c r="M62" s="26"/>
      <c r="N62" s="37"/>
      <c r="O62" s="788" t="str">
        <f>IF(R62-R61=1,MAX($R$60:$R62),"")</f>
        <v/>
      </c>
      <c r="P62" s="427" t="s">
        <v>761</v>
      </c>
      <c r="Q62" s="790"/>
      <c r="R62" s="788">
        <f>COUNTIFS($G$60:$G62,"&lt;&gt;*no*",$G$60:$G62,"&lt;&gt;")</f>
        <v>0</v>
      </c>
      <c r="S62" s="2"/>
      <c r="T62" s="2"/>
      <c r="U62" s="2"/>
      <c r="V62" s="2"/>
      <c r="W62" s="2"/>
      <c r="X62" s="16"/>
      <c r="Y62" s="2"/>
      <c r="Z62" s="2"/>
      <c r="AA62" s="2"/>
      <c r="AB62" s="2"/>
      <c r="AC62" s="2"/>
      <c r="AD62" s="2"/>
      <c r="AE62" s="2"/>
      <c r="AF62" s="2"/>
      <c r="AG62" s="2"/>
      <c r="AH62" s="2"/>
      <c r="AI62" s="2"/>
      <c r="AJ62" s="2"/>
      <c r="AK62" s="2"/>
      <c r="AL62" s="2"/>
      <c r="AM62" s="2"/>
    </row>
    <row r="63" spans="1:16043" ht="51">
      <c r="A63" s="170">
        <f t="shared" si="7"/>
        <v>0</v>
      </c>
      <c r="B63" s="170">
        <f t="shared" si="8"/>
        <v>0</v>
      </c>
      <c r="C63" s="171"/>
      <c r="D63" s="2"/>
      <c r="E63" s="2"/>
      <c r="F63" s="248">
        <f t="shared" si="9"/>
        <v>44</v>
      </c>
      <c r="G63" s="691"/>
      <c r="H63" s="172" t="s">
        <v>597</v>
      </c>
      <c r="I63" s="907" t="s">
        <v>165</v>
      </c>
      <c r="J63" s="908"/>
      <c r="K63" s="908"/>
      <c r="L63" s="908"/>
      <c r="M63" s="26"/>
      <c r="N63" s="37"/>
      <c r="O63" s="788" t="str">
        <f>IF(R63-R62=1,MAX($R$60:$R63),"")</f>
        <v/>
      </c>
      <c r="P63" s="427" t="s">
        <v>762</v>
      </c>
      <c r="Q63" s="790"/>
      <c r="R63" s="788">
        <f>COUNTIFS($G$60:$G63,"&lt;&gt;*no*",$G$60:$G63,"&lt;&gt;")</f>
        <v>0</v>
      </c>
      <c r="S63" s="2"/>
      <c r="T63" s="2"/>
      <c r="U63" s="2"/>
      <c r="V63" s="2"/>
      <c r="W63" s="2"/>
      <c r="X63" s="16"/>
      <c r="Y63" s="2"/>
      <c r="Z63" s="2"/>
      <c r="AA63" s="2"/>
      <c r="AB63" s="2"/>
      <c r="AC63" s="2"/>
      <c r="AD63" s="2"/>
      <c r="AE63" s="2"/>
      <c r="AF63" s="2"/>
      <c r="AG63" s="2"/>
      <c r="AH63" s="2"/>
      <c r="AI63" s="2"/>
      <c r="AJ63" s="2"/>
      <c r="AK63" s="2"/>
      <c r="AL63" s="2"/>
      <c r="AM63" s="2"/>
    </row>
    <row r="64" spans="1:16043" ht="51">
      <c r="A64" s="170">
        <f t="shared" si="7"/>
        <v>0</v>
      </c>
      <c r="B64" s="170">
        <f t="shared" si="8"/>
        <v>0</v>
      </c>
      <c r="C64" s="171"/>
      <c r="D64" s="2"/>
      <c r="E64" s="2"/>
      <c r="F64" s="248">
        <f t="shared" si="9"/>
        <v>45</v>
      </c>
      <c r="G64" s="691"/>
      <c r="H64" s="172" t="s">
        <v>597</v>
      </c>
      <c r="I64" s="907" t="s">
        <v>147</v>
      </c>
      <c r="J64" s="908"/>
      <c r="K64" s="908"/>
      <c r="L64" s="908"/>
      <c r="M64" s="26"/>
      <c r="N64" s="37"/>
      <c r="O64" s="788" t="str">
        <f>IF(R64-R63=1,MAX($R$60:$R64),"")</f>
        <v/>
      </c>
      <c r="P64" s="427" t="s">
        <v>763</v>
      </c>
      <c r="Q64" s="790"/>
      <c r="R64" s="788">
        <f>COUNTIFS($G$60:$G64,"&lt;&gt;*no*",$G$60:$G64,"&lt;&gt;")</f>
        <v>0</v>
      </c>
      <c r="S64" s="2"/>
      <c r="T64" s="2"/>
      <c r="U64" s="2"/>
      <c r="V64" s="2"/>
      <c r="W64" s="2"/>
      <c r="X64" s="16"/>
      <c r="Y64" s="2"/>
      <c r="Z64" s="2"/>
      <c r="AA64" s="2"/>
      <c r="AB64" s="2"/>
      <c r="AC64" s="2"/>
      <c r="AD64" s="2"/>
      <c r="AE64" s="2"/>
      <c r="AF64" s="2"/>
      <c r="AG64" s="2"/>
      <c r="AH64" s="2"/>
      <c r="AI64" s="2"/>
      <c r="AJ64" s="2"/>
      <c r="AK64" s="2"/>
      <c r="AL64" s="2"/>
      <c r="AM64" s="2"/>
    </row>
    <row r="65" spans="1:39" ht="51">
      <c r="A65" s="170">
        <f t="shared" si="7"/>
        <v>0</v>
      </c>
      <c r="B65" s="170">
        <f t="shared" si="8"/>
        <v>0</v>
      </c>
      <c r="C65" s="171"/>
      <c r="D65" s="2"/>
      <c r="E65" s="2"/>
      <c r="F65" s="248">
        <f t="shared" si="9"/>
        <v>46</v>
      </c>
      <c r="G65" s="691"/>
      <c r="H65" s="172" t="s">
        <v>597</v>
      </c>
      <c r="I65" s="907" t="s">
        <v>146</v>
      </c>
      <c r="J65" s="908"/>
      <c r="K65" s="908"/>
      <c r="L65" s="908"/>
      <c r="M65" s="26"/>
      <c r="N65" s="37"/>
      <c r="O65" s="788" t="str">
        <f>IF(R65-R64=1,MAX($R$60:$R65),"")</f>
        <v/>
      </c>
      <c r="P65" s="427" t="s">
        <v>764</v>
      </c>
      <c r="Q65" s="790"/>
      <c r="R65" s="788">
        <f>COUNTIFS($G$60:$G65,"&lt;&gt;*no*",$G$60:$G65,"&lt;&gt;")</f>
        <v>0</v>
      </c>
      <c r="S65" s="2"/>
      <c r="T65" s="2"/>
      <c r="U65" s="2"/>
      <c r="V65" s="2"/>
      <c r="W65" s="2"/>
      <c r="X65" s="16"/>
      <c r="Y65" s="2"/>
      <c r="Z65" s="2"/>
      <c r="AA65" s="2"/>
      <c r="AB65" s="2"/>
      <c r="AC65" s="2"/>
      <c r="AD65" s="2"/>
      <c r="AE65" s="2"/>
      <c r="AF65" s="2"/>
      <c r="AG65" s="2"/>
      <c r="AH65" s="2"/>
      <c r="AI65" s="2"/>
      <c r="AJ65" s="2"/>
      <c r="AK65" s="2"/>
      <c r="AL65" s="2"/>
      <c r="AM65" s="2"/>
    </row>
    <row r="66" spans="1:39" ht="51">
      <c r="A66" s="170">
        <f t="shared" si="7"/>
        <v>0</v>
      </c>
      <c r="B66" s="170">
        <f t="shared" si="8"/>
        <v>0</v>
      </c>
      <c r="C66" s="171"/>
      <c r="D66" s="2"/>
      <c r="E66" s="2"/>
      <c r="F66" s="248">
        <f t="shared" si="9"/>
        <v>47</v>
      </c>
      <c r="G66" s="691"/>
      <c r="H66" s="172" t="s">
        <v>597</v>
      </c>
      <c r="I66" s="907" t="s">
        <v>158</v>
      </c>
      <c r="J66" s="908"/>
      <c r="K66" s="908"/>
      <c r="L66" s="908"/>
      <c r="M66" s="26"/>
      <c r="N66" s="37"/>
      <c r="O66" s="788" t="str">
        <f>IF(R66-R65=1,MAX($R$60:$R66),"")</f>
        <v/>
      </c>
      <c r="P66" s="427" t="s">
        <v>765</v>
      </c>
      <c r="Q66" s="790"/>
      <c r="R66" s="788">
        <f>COUNTIFS($G$60:$G66,"&lt;&gt;*no*",$G$60:$G66,"&lt;&gt;")</f>
        <v>0</v>
      </c>
      <c r="S66" s="2"/>
      <c r="T66" s="2"/>
      <c r="U66" s="2"/>
      <c r="V66" s="2"/>
      <c r="W66" s="2"/>
      <c r="X66" s="16"/>
      <c r="Y66" s="2"/>
      <c r="Z66" s="2"/>
      <c r="AA66" s="2"/>
      <c r="AB66" s="2"/>
      <c r="AC66" s="2"/>
      <c r="AD66" s="2"/>
      <c r="AE66" s="2"/>
      <c r="AF66" s="2"/>
      <c r="AG66" s="2"/>
      <c r="AH66" s="2"/>
      <c r="AI66" s="2"/>
      <c r="AJ66" s="2"/>
      <c r="AK66" s="2"/>
      <c r="AL66" s="2"/>
      <c r="AM66" s="2"/>
    </row>
    <row r="67" spans="1:39" ht="51.75" thickBot="1">
      <c r="A67" s="170">
        <f t="shared" si="7"/>
        <v>0</v>
      </c>
      <c r="B67" s="170">
        <f t="shared" si="8"/>
        <v>0</v>
      </c>
      <c r="C67" s="171"/>
      <c r="D67" s="2"/>
      <c r="E67" s="2"/>
      <c r="F67" s="248">
        <f t="shared" si="9"/>
        <v>48</v>
      </c>
      <c r="G67" s="691"/>
      <c r="H67" s="172" t="s">
        <v>597</v>
      </c>
      <c r="I67" s="907" t="s">
        <v>154</v>
      </c>
      <c r="J67" s="908"/>
      <c r="K67" s="908"/>
      <c r="L67" s="908"/>
      <c r="M67" s="26"/>
      <c r="N67" s="37"/>
      <c r="O67" s="788" t="str">
        <f>IF(R67-R66=1,MAX($R$60:$R67),"")</f>
        <v/>
      </c>
      <c r="P67" s="427" t="s">
        <v>766</v>
      </c>
      <c r="Q67" s="790"/>
      <c r="R67" s="788">
        <f>COUNTIFS($G$60:$G67,"&lt;&gt;*no*",$G$60:$G67,"&lt;&gt;")</f>
        <v>0</v>
      </c>
      <c r="S67" s="2"/>
      <c r="T67" s="2"/>
      <c r="U67" s="2"/>
      <c r="V67" s="2"/>
      <c r="W67" s="2"/>
      <c r="X67" s="16"/>
      <c r="Y67" s="2"/>
      <c r="Z67" s="2"/>
      <c r="AA67" s="2"/>
      <c r="AB67" s="2"/>
      <c r="AC67" s="2"/>
      <c r="AD67" s="2"/>
      <c r="AE67" s="2"/>
      <c r="AF67" s="2"/>
      <c r="AG67" s="2"/>
      <c r="AH67" s="2"/>
      <c r="AI67" s="2"/>
      <c r="AJ67" s="2"/>
      <c r="AK67" s="2"/>
      <c r="AL67" s="2"/>
      <c r="AM67" s="2"/>
    </row>
    <row r="68" spans="1:39" ht="51">
      <c r="A68" s="170">
        <f t="shared" si="7"/>
        <v>0</v>
      </c>
      <c r="B68" s="175">
        <f t="shared" si="8"/>
        <v>0</v>
      </c>
      <c r="C68" s="911" t="s">
        <v>679</v>
      </c>
      <c r="D68" s="911" t="s">
        <v>680</v>
      </c>
      <c r="E68" s="2"/>
      <c r="F68" s="248">
        <f t="shared" si="9"/>
        <v>49</v>
      </c>
      <c r="G68" s="691"/>
      <c r="H68" s="172" t="s">
        <v>597</v>
      </c>
      <c r="I68" s="907" t="s">
        <v>155</v>
      </c>
      <c r="J68" s="908"/>
      <c r="K68" s="908"/>
      <c r="L68" s="908"/>
      <c r="M68" s="26"/>
      <c r="N68" s="37"/>
      <c r="O68" s="788" t="str">
        <f>IF(R68-R67=1,MAX($R$60:$R68),"")</f>
        <v/>
      </c>
      <c r="P68" s="427" t="s">
        <v>767</v>
      </c>
      <c r="Q68" s="790"/>
      <c r="R68" s="788">
        <f>COUNTIFS($G$60:$G68,"&lt;&gt;*no*",$G$60:$G68,"&lt;&gt;")</f>
        <v>0</v>
      </c>
      <c r="S68" s="2"/>
      <c r="T68" s="2"/>
      <c r="U68" s="2"/>
      <c r="V68" s="2"/>
      <c r="W68" s="2"/>
      <c r="X68" s="16"/>
      <c r="Y68" s="2"/>
      <c r="Z68" s="2"/>
      <c r="AA68" s="2"/>
      <c r="AB68" s="2"/>
      <c r="AC68" s="2"/>
      <c r="AD68" s="2"/>
      <c r="AE68" s="2"/>
      <c r="AF68" s="2"/>
      <c r="AG68" s="2"/>
      <c r="AH68" s="2"/>
      <c r="AI68" s="2"/>
      <c r="AJ68" s="2"/>
      <c r="AK68" s="2"/>
      <c r="AL68" s="2"/>
      <c r="AM68" s="2"/>
    </row>
    <row r="69" spans="1:39" ht="51.75" thickBot="1">
      <c r="A69" s="170">
        <f>IF(G69="",0, IF(G69&lt;&gt;"no",1,0))</f>
        <v>0</v>
      </c>
      <c r="B69" s="175">
        <f>IF(G69="",0, IF(G69&lt;&gt;"no",1,0))</f>
        <v>0</v>
      </c>
      <c r="C69" s="912"/>
      <c r="D69" s="912"/>
      <c r="E69" s="2"/>
      <c r="F69" s="248">
        <f t="shared" si="9"/>
        <v>50</v>
      </c>
      <c r="G69" s="177"/>
      <c r="H69" s="172" t="s">
        <v>597</v>
      </c>
      <c r="I69" s="907" t="s">
        <v>152</v>
      </c>
      <c r="J69" s="908"/>
      <c r="K69" s="908"/>
      <c r="L69" s="908"/>
      <c r="M69" s="26"/>
      <c r="N69" s="37"/>
      <c r="O69" s="788" t="str">
        <f>IF(R69-R68=1,MAX($R$60:$R69),"")</f>
        <v/>
      </c>
      <c r="P69" s="788" t="str">
        <f>IF(G69="","",G69)</f>
        <v/>
      </c>
      <c r="Q69" s="790"/>
      <c r="R69" s="788">
        <f>COUNTIFS($G$60:$G69,"&lt;&gt;*no*",$G$60:$G69,"&lt;&gt;")</f>
        <v>0</v>
      </c>
      <c r="S69" s="2"/>
      <c r="T69" s="2"/>
      <c r="U69" s="2"/>
      <c r="V69" s="2"/>
      <c r="W69" s="2"/>
      <c r="X69" s="16"/>
      <c r="Y69" s="2"/>
      <c r="Z69" s="2"/>
      <c r="AA69" s="2"/>
      <c r="AB69" s="2"/>
      <c r="AC69" s="2"/>
      <c r="AD69" s="2"/>
      <c r="AE69" s="2"/>
      <c r="AF69" s="2"/>
      <c r="AG69" s="2"/>
      <c r="AH69" s="2"/>
      <c r="AI69" s="2"/>
      <c r="AJ69" s="2"/>
      <c r="AK69" s="2"/>
      <c r="AL69" s="2"/>
      <c r="AM69" s="2"/>
    </row>
    <row r="70" spans="1:39" ht="44.25" customHeight="1">
      <c r="A70" s="170">
        <f>IF(G70="",0, IF(G70&lt;&gt;"no",1,0))</f>
        <v>0</v>
      </c>
      <c r="B70" s="175">
        <f>IF(G70="",0, IF(G70&lt;&gt;"no",1,0))</f>
        <v>0</v>
      </c>
      <c r="C70" s="176">
        <f>SUM(A60:A70)</f>
        <v>0</v>
      </c>
      <c r="D70" s="176">
        <f>SUM(B60:B70)</f>
        <v>0</v>
      </c>
      <c r="E70" s="2"/>
      <c r="F70" s="248">
        <f t="shared" si="9"/>
        <v>51</v>
      </c>
      <c r="G70" s="715"/>
      <c r="H70" s="172" t="s">
        <v>597</v>
      </c>
      <c r="I70" s="907" t="s">
        <v>153</v>
      </c>
      <c r="J70" s="908"/>
      <c r="K70" s="908"/>
      <c r="L70" s="908"/>
      <c r="M70" s="26"/>
      <c r="N70" s="37"/>
      <c r="O70" s="788" t="str">
        <f>IF(R70-R69=1,MAX($R$60:$R70),"")</f>
        <v/>
      </c>
      <c r="P70" s="788" t="str">
        <f>IF(G70="","",G70)</f>
        <v/>
      </c>
      <c r="Q70" s="790"/>
      <c r="R70" s="788">
        <f>COUNTIFS($G$60:$G70,"&lt;&gt;*no*",$G$60:$G70,"&lt;&gt;")</f>
        <v>0</v>
      </c>
      <c r="S70" s="2"/>
      <c r="T70" s="2"/>
      <c r="U70" s="2"/>
      <c r="V70" s="2"/>
      <c r="W70" s="2"/>
      <c r="X70" s="16"/>
      <c r="Y70" s="2"/>
      <c r="Z70" s="2"/>
      <c r="AA70" s="2"/>
      <c r="AB70" s="2"/>
      <c r="AC70" s="2"/>
      <c r="AD70" s="2"/>
      <c r="AE70" s="2"/>
      <c r="AF70" s="2"/>
      <c r="AG70" s="2"/>
      <c r="AH70" s="2"/>
      <c r="AI70" s="2"/>
      <c r="AJ70" s="2"/>
      <c r="AK70" s="2"/>
      <c r="AL70" s="2"/>
      <c r="AM70" s="2"/>
    </row>
    <row r="71" spans="1:39" ht="18">
      <c r="A71" s="113"/>
      <c r="B71" s="111"/>
      <c r="C71" s="111"/>
      <c r="D71" s="111"/>
      <c r="E71" s="111"/>
      <c r="F71" s="761"/>
      <c r="G71" s="762" t="s">
        <v>725</v>
      </c>
      <c r="H71" s="763"/>
      <c r="I71" s="764"/>
      <c r="J71" s="765"/>
      <c r="K71" s="765"/>
      <c r="L71" s="765"/>
      <c r="M71" s="766"/>
      <c r="N71" s="37"/>
      <c r="O71" s="2"/>
      <c r="P71" s="2"/>
      <c r="Q71" s="2"/>
      <c r="R71" s="2"/>
      <c r="S71" s="2"/>
      <c r="T71" s="2"/>
      <c r="U71" s="2"/>
      <c r="V71" s="2"/>
      <c r="W71" s="2"/>
      <c r="X71" s="16"/>
      <c r="Y71" s="2"/>
      <c r="Z71" s="2"/>
      <c r="AA71" s="767"/>
      <c r="AB71" s="768"/>
      <c r="AC71" s="769"/>
      <c r="AD71" s="769"/>
      <c r="AE71" s="769"/>
      <c r="AF71" s="769"/>
      <c r="AG71" s="770"/>
      <c r="AH71" s="770"/>
      <c r="AI71" s="770"/>
      <c r="AJ71" s="770"/>
      <c r="AL71" s="2"/>
      <c r="AM71" s="2"/>
    </row>
    <row r="72" spans="1:39" ht="69.75" customHeight="1">
      <c r="A72" s="2"/>
      <c r="B72" s="2"/>
      <c r="C72" s="2"/>
      <c r="D72" s="2"/>
      <c r="E72" s="2"/>
      <c r="F72" s="923" t="s">
        <v>726</v>
      </c>
      <c r="G72" s="924"/>
      <c r="H72" s="924"/>
      <c r="I72" s="924"/>
      <c r="J72" s="924"/>
      <c r="K72" s="924"/>
      <c r="L72" s="924"/>
      <c r="M72" s="925"/>
      <c r="N72" s="37"/>
      <c r="O72" s="2"/>
      <c r="P72" s="2"/>
      <c r="Q72" s="2"/>
      <c r="R72" s="2"/>
      <c r="S72" s="2"/>
      <c r="T72" s="2"/>
      <c r="U72" s="2"/>
      <c r="V72" s="2"/>
      <c r="W72" s="2"/>
      <c r="X72" s="16"/>
      <c r="Y72" s="2"/>
      <c r="Z72" s="2"/>
      <c r="AA72" s="767"/>
      <c r="AB72" s="768"/>
      <c r="AC72" s="769"/>
      <c r="AD72" s="769"/>
      <c r="AE72" s="769"/>
      <c r="AF72" s="769"/>
      <c r="AG72" s="770"/>
      <c r="AH72" s="770"/>
      <c r="AI72" s="770"/>
      <c r="AJ72" s="770"/>
      <c r="AL72" s="2"/>
      <c r="AM72" s="2"/>
    </row>
    <row r="73" spans="1:39" ht="82.5" customHeight="1">
      <c r="A73" s="2"/>
      <c r="B73" s="2"/>
      <c r="C73" s="2"/>
      <c r="D73" s="2"/>
      <c r="E73" s="2"/>
      <c r="F73" s="926" t="s">
        <v>727</v>
      </c>
      <c r="G73" s="927"/>
      <c r="H73" s="927"/>
      <c r="I73" s="927"/>
      <c r="J73" s="927"/>
      <c r="K73" s="927"/>
      <c r="L73" s="928"/>
      <c r="M73" s="771"/>
      <c r="N73" s="37"/>
      <c r="O73" s="2"/>
      <c r="P73" s="2"/>
      <c r="Q73" s="2"/>
      <c r="R73" s="2"/>
      <c r="T73" s="2"/>
      <c r="U73" s="2"/>
      <c r="V73" s="2"/>
      <c r="W73" s="2"/>
      <c r="X73" s="16"/>
      <c r="Y73" s="2"/>
      <c r="Z73" s="2"/>
      <c r="AA73" s="767"/>
      <c r="AB73" s="768"/>
      <c r="AC73" s="769"/>
      <c r="AD73" s="769"/>
      <c r="AE73" s="769"/>
      <c r="AF73" s="769"/>
      <c r="AG73" s="770"/>
      <c r="AH73" s="770"/>
      <c r="AI73" s="770"/>
      <c r="AJ73" s="770"/>
      <c r="AL73" s="2"/>
      <c r="AM73" s="2"/>
    </row>
    <row r="74" spans="1:39" ht="32.25" customHeight="1" thickBot="1">
      <c r="A74" s="2"/>
      <c r="B74" s="2"/>
      <c r="C74" s="2"/>
      <c r="D74" s="2"/>
      <c r="E74" s="2"/>
      <c r="F74" s="772"/>
      <c r="G74" s="773"/>
      <c r="H74" s="774"/>
      <c r="I74" s="775" t="s">
        <v>654</v>
      </c>
      <c r="J74" s="776"/>
      <c r="K74" s="777" t="s">
        <v>655</v>
      </c>
      <c r="L74" s="778"/>
      <c r="M74" s="779"/>
      <c r="N74" s="37"/>
      <c r="O74" s="2"/>
      <c r="P74" s="2"/>
      <c r="Q74" s="2"/>
      <c r="R74" s="2"/>
      <c r="T74" s="2"/>
      <c r="U74" s="2"/>
      <c r="V74" s="2"/>
      <c r="W74" s="2"/>
      <c r="X74" s="16"/>
      <c r="Y74" s="2"/>
      <c r="Z74" s="2"/>
      <c r="AA74" s="767"/>
      <c r="AB74" s="768"/>
      <c r="AC74" s="769"/>
      <c r="AD74" s="769"/>
      <c r="AE74" s="769"/>
      <c r="AF74" s="769"/>
      <c r="AG74" s="770"/>
      <c r="AH74" s="770"/>
      <c r="AI74" s="770"/>
      <c r="AJ74" s="770"/>
      <c r="AL74" s="2"/>
      <c r="AM74" s="2"/>
    </row>
    <row r="75" spans="1:39" ht="20.25" thickTop="1" thickBot="1">
      <c r="A75" s="2"/>
      <c r="B75" s="2"/>
      <c r="C75" s="2"/>
      <c r="D75" s="2"/>
      <c r="E75" s="2"/>
      <c r="F75" s="780">
        <f>F70+1</f>
        <v>52</v>
      </c>
      <c r="G75" s="781"/>
      <c r="H75" s="774"/>
      <c r="I75" s="782"/>
      <c r="J75" s="783" t="s">
        <v>656</v>
      </c>
      <c r="K75" s="782"/>
      <c r="L75" s="783" t="s">
        <v>656</v>
      </c>
      <c r="M75" s="779"/>
      <c r="N75" s="37"/>
      <c r="Y75" s="2"/>
      <c r="Z75" s="2"/>
      <c r="AA75" s="767"/>
      <c r="AB75" s="768"/>
      <c r="AC75" s="769"/>
      <c r="AD75" s="769"/>
      <c r="AE75" s="769"/>
      <c r="AF75" s="769"/>
      <c r="AG75" s="770"/>
      <c r="AH75" s="770"/>
      <c r="AI75" s="770"/>
      <c r="AJ75" s="770"/>
      <c r="AL75" s="2"/>
      <c r="AM75" s="2"/>
    </row>
    <row r="76" spans="1:39" ht="57.75" thickTop="1" thickBot="1">
      <c r="A76" s="2"/>
      <c r="B76" s="2"/>
      <c r="C76" s="2"/>
      <c r="D76" s="2"/>
      <c r="E76" s="2"/>
      <c r="F76" s="780">
        <f>F75+1</f>
        <v>53</v>
      </c>
      <c r="G76" s="781"/>
      <c r="H76" s="774"/>
      <c r="I76" s="782"/>
      <c r="J76" s="783" t="s">
        <v>657</v>
      </c>
      <c r="K76" s="782"/>
      <c r="L76" s="783" t="s">
        <v>657</v>
      </c>
      <c r="M76" s="779"/>
      <c r="N76" s="37"/>
      <c r="P76" s="2"/>
      <c r="Q76" s="2"/>
      <c r="R76" s="2"/>
      <c r="S76" s="2"/>
      <c r="T76" s="2"/>
      <c r="U76" s="2"/>
      <c r="V76" s="2"/>
      <c r="W76" s="2"/>
      <c r="X76" s="16"/>
      <c r="Y76" s="2"/>
      <c r="Z76" s="2"/>
      <c r="AA76" s="767"/>
      <c r="AB76" s="768"/>
      <c r="AC76" s="769"/>
      <c r="AD76" s="769"/>
      <c r="AE76" s="769"/>
      <c r="AF76" s="769"/>
      <c r="AG76" s="770"/>
      <c r="AH76" s="770"/>
      <c r="AI76" s="770"/>
      <c r="AJ76" s="770"/>
      <c r="AL76" s="2"/>
      <c r="AM76" s="2"/>
    </row>
    <row r="77" spans="1:39" ht="39" thickTop="1" thickBot="1">
      <c r="A77" s="2"/>
      <c r="B77" s="2"/>
      <c r="C77" s="2"/>
      <c r="D77" s="2"/>
      <c r="E77" s="2"/>
      <c r="F77" s="780">
        <f t="shared" ref="F77:F84" si="10">F76+1</f>
        <v>54</v>
      </c>
      <c r="G77" s="781"/>
      <c r="H77" s="774"/>
      <c r="I77" s="782"/>
      <c r="J77" s="783" t="s">
        <v>659</v>
      </c>
      <c r="K77" s="782"/>
      <c r="L77" s="783" t="s">
        <v>659</v>
      </c>
      <c r="M77" s="779"/>
      <c r="N77" s="37"/>
      <c r="Y77" s="2"/>
      <c r="Z77" s="2"/>
      <c r="AA77" s="767"/>
      <c r="AB77" s="768"/>
      <c r="AC77" s="769"/>
      <c r="AD77" s="769"/>
      <c r="AE77" s="769"/>
      <c r="AF77" s="769"/>
      <c r="AG77" s="770"/>
      <c r="AH77" s="770"/>
      <c r="AI77" s="770"/>
      <c r="AJ77" s="770"/>
      <c r="AL77" s="2"/>
      <c r="AM77" s="2"/>
    </row>
    <row r="78" spans="1:39" ht="57.75" thickTop="1" thickBot="1">
      <c r="A78" s="2"/>
      <c r="B78" s="2"/>
      <c r="C78" s="2"/>
      <c r="D78" s="2"/>
      <c r="E78" s="2"/>
      <c r="F78" s="780">
        <f t="shared" si="10"/>
        <v>55</v>
      </c>
      <c r="G78" s="781"/>
      <c r="H78" s="774"/>
      <c r="I78" s="782"/>
      <c r="J78" s="783" t="s">
        <v>660</v>
      </c>
      <c r="K78" s="782"/>
      <c r="L78" s="783" t="s">
        <v>660</v>
      </c>
      <c r="M78" s="779"/>
      <c r="N78" s="37"/>
      <c r="P78" s="2"/>
      <c r="Q78" s="2"/>
      <c r="R78" s="2"/>
      <c r="S78" s="2"/>
      <c r="T78" s="2"/>
      <c r="U78" s="2"/>
      <c r="V78" s="2"/>
      <c r="W78" s="2"/>
      <c r="X78" s="16"/>
      <c r="Y78" s="2"/>
      <c r="Z78" s="2"/>
      <c r="AA78" s="767"/>
      <c r="AB78" s="768"/>
      <c r="AC78" s="769"/>
      <c r="AD78" s="769"/>
      <c r="AE78" s="769"/>
      <c r="AF78" s="769"/>
      <c r="AG78" s="770"/>
      <c r="AH78" s="770"/>
      <c r="AI78" s="770"/>
      <c r="AJ78" s="770"/>
      <c r="AL78" s="2"/>
      <c r="AM78" s="2"/>
    </row>
    <row r="79" spans="1:39" ht="39" thickTop="1" thickBot="1">
      <c r="A79" s="2"/>
      <c r="B79" s="2"/>
      <c r="C79" s="2"/>
      <c r="D79" s="2"/>
      <c r="E79" s="2"/>
      <c r="F79" s="780">
        <f t="shared" si="10"/>
        <v>56</v>
      </c>
      <c r="G79" s="781"/>
      <c r="H79" s="774"/>
      <c r="I79" s="782"/>
      <c r="J79" s="783" t="s">
        <v>663</v>
      </c>
      <c r="K79" s="782"/>
      <c r="L79" s="784" t="s">
        <v>663</v>
      </c>
      <c r="M79" s="779"/>
      <c r="N79" s="37"/>
      <c r="P79" s="2"/>
      <c r="Q79" s="2"/>
      <c r="R79" s="2"/>
      <c r="S79" s="2"/>
      <c r="T79" s="2"/>
      <c r="U79" s="2"/>
      <c r="V79" s="2"/>
      <c r="W79" s="2"/>
      <c r="X79" s="16"/>
      <c r="Y79" s="2"/>
      <c r="Z79" s="2"/>
      <c r="AA79" s="767"/>
      <c r="AB79" s="768"/>
      <c r="AC79" s="769"/>
      <c r="AD79" s="769"/>
      <c r="AE79" s="769"/>
      <c r="AF79" s="769"/>
      <c r="AG79" s="770"/>
      <c r="AH79" s="770"/>
      <c r="AI79" s="770"/>
      <c r="AJ79" s="770"/>
      <c r="AL79" s="2"/>
      <c r="AM79" s="2"/>
    </row>
    <row r="80" spans="1:39" ht="39" thickTop="1" thickBot="1">
      <c r="A80" s="2"/>
      <c r="B80" s="2"/>
      <c r="C80" s="2"/>
      <c r="D80" s="2"/>
      <c r="E80" s="2"/>
      <c r="F80" s="780">
        <f t="shared" si="10"/>
        <v>57</v>
      </c>
      <c r="G80" s="781"/>
      <c r="H80" s="774"/>
      <c r="I80" s="782"/>
      <c r="J80" s="783" t="s">
        <v>666</v>
      </c>
      <c r="K80" s="782"/>
      <c r="L80" s="784" t="s">
        <v>666</v>
      </c>
      <c r="M80" s="779"/>
      <c r="N80" s="37"/>
      <c r="P80" s="2"/>
      <c r="Q80" s="2"/>
      <c r="R80" s="2"/>
      <c r="S80" s="2"/>
      <c r="T80" s="2"/>
      <c r="U80" s="2"/>
      <c r="V80" s="2"/>
      <c r="W80" s="2"/>
      <c r="X80" s="16"/>
      <c r="Y80" s="2"/>
      <c r="Z80" s="2"/>
      <c r="AA80" s="767"/>
      <c r="AB80" s="768"/>
      <c r="AC80" s="769"/>
      <c r="AD80" s="769"/>
      <c r="AE80" s="769"/>
      <c r="AF80" s="769"/>
      <c r="AG80" s="770"/>
      <c r="AH80" s="770"/>
      <c r="AI80" s="770"/>
      <c r="AJ80" s="770"/>
      <c r="AL80" s="2"/>
      <c r="AM80" s="2"/>
    </row>
    <row r="81" spans="1:39" ht="57.75" thickTop="1" thickBot="1">
      <c r="A81" s="2"/>
      <c r="B81" s="2"/>
      <c r="C81" s="2"/>
      <c r="D81" s="2"/>
      <c r="E81" s="2"/>
      <c r="F81" s="780">
        <f t="shared" si="10"/>
        <v>58</v>
      </c>
      <c r="G81" s="781"/>
      <c r="H81" s="774"/>
      <c r="I81" s="782"/>
      <c r="J81" s="783" t="s">
        <v>667</v>
      </c>
      <c r="K81" s="782"/>
      <c r="L81" s="783" t="s">
        <v>667</v>
      </c>
      <c r="M81" s="779"/>
      <c r="N81" s="37"/>
      <c r="P81" s="2"/>
      <c r="Q81" s="2"/>
      <c r="R81" s="2"/>
      <c r="S81" s="2"/>
      <c r="T81" s="2"/>
      <c r="U81" s="2"/>
      <c r="V81" s="2"/>
      <c r="W81" s="2"/>
      <c r="X81" s="16"/>
      <c r="Y81" s="2"/>
      <c r="Z81" s="2"/>
      <c r="AA81" s="767"/>
      <c r="AB81" s="768"/>
      <c r="AC81" s="769"/>
      <c r="AD81" s="769"/>
      <c r="AE81" s="769"/>
      <c r="AF81" s="769"/>
      <c r="AG81" s="770"/>
      <c r="AH81" s="770"/>
      <c r="AI81" s="770"/>
      <c r="AJ81" s="770"/>
      <c r="AL81" s="2"/>
      <c r="AM81" s="2"/>
    </row>
    <row r="82" spans="1:39" ht="20.25" thickTop="1" thickBot="1">
      <c r="A82" s="2"/>
      <c r="B82" s="2"/>
      <c r="C82" s="2"/>
      <c r="D82" s="2"/>
      <c r="E82" s="2"/>
      <c r="F82" s="780">
        <f t="shared" si="10"/>
        <v>59</v>
      </c>
      <c r="G82" s="781"/>
      <c r="H82" s="774"/>
      <c r="I82" s="782"/>
      <c r="J82" s="783" t="s">
        <v>669</v>
      </c>
      <c r="K82" s="782"/>
      <c r="L82" s="783" t="s">
        <v>669</v>
      </c>
      <c r="M82" s="779"/>
      <c r="N82" s="37"/>
      <c r="P82" s="2"/>
      <c r="Q82" s="2"/>
      <c r="R82" s="2"/>
      <c r="S82" s="2"/>
      <c r="T82" s="2"/>
      <c r="U82" s="2"/>
      <c r="V82" s="2"/>
      <c r="W82" s="2"/>
      <c r="X82" s="16"/>
      <c r="Y82" s="2"/>
      <c r="Z82" s="2"/>
      <c r="AA82" s="767"/>
      <c r="AB82" s="768"/>
      <c r="AC82" s="769"/>
      <c r="AD82" s="769"/>
      <c r="AE82" s="769"/>
      <c r="AF82" s="769"/>
      <c r="AG82" s="770"/>
      <c r="AH82" s="770"/>
      <c r="AI82" s="770"/>
      <c r="AJ82" s="770"/>
      <c r="AL82" s="2"/>
      <c r="AM82" s="2"/>
    </row>
    <row r="83" spans="1:39" ht="39" thickTop="1" thickBot="1">
      <c r="A83" s="2"/>
      <c r="B83" s="2"/>
      <c r="C83" s="2"/>
      <c r="D83" s="2"/>
      <c r="E83" s="2"/>
      <c r="F83" s="780">
        <f t="shared" si="10"/>
        <v>60</v>
      </c>
      <c r="G83" s="781"/>
      <c r="H83" s="774"/>
      <c r="I83" s="782"/>
      <c r="J83" s="785" t="s">
        <v>670</v>
      </c>
      <c r="K83" s="782"/>
      <c r="L83" s="785" t="s">
        <v>670</v>
      </c>
      <c r="M83" s="779"/>
      <c r="N83" s="37"/>
      <c r="P83" s="2"/>
      <c r="Q83" s="2"/>
      <c r="R83" s="2"/>
      <c r="S83" s="2"/>
      <c r="T83" s="2"/>
      <c r="U83" s="2"/>
      <c r="V83" s="2"/>
      <c r="W83" s="2"/>
      <c r="X83" s="16"/>
      <c r="Y83" s="2"/>
      <c r="Z83" s="2"/>
      <c r="AA83" s="767"/>
      <c r="AB83" s="768"/>
      <c r="AC83" s="769"/>
      <c r="AD83" s="769"/>
      <c r="AE83" s="769"/>
      <c r="AF83" s="769"/>
      <c r="AG83" s="770"/>
      <c r="AH83" s="770"/>
      <c r="AI83" s="770"/>
      <c r="AJ83" s="770"/>
      <c r="AL83" s="2"/>
      <c r="AM83" s="2"/>
    </row>
    <row r="84" spans="1:39" ht="57.75" thickTop="1" thickBot="1">
      <c r="A84" s="2"/>
      <c r="B84" s="2"/>
      <c r="C84" s="2"/>
      <c r="D84" s="2"/>
      <c r="E84" s="2"/>
      <c r="F84" s="780">
        <f t="shared" si="10"/>
        <v>61</v>
      </c>
      <c r="G84" s="781"/>
      <c r="H84" s="774"/>
      <c r="I84" s="782"/>
      <c r="J84" s="783" t="s">
        <v>671</v>
      </c>
      <c r="K84" s="782"/>
      <c r="L84" s="783" t="s">
        <v>671</v>
      </c>
      <c r="M84" s="779"/>
      <c r="N84" s="37"/>
      <c r="P84" s="260"/>
      <c r="Q84" s="260"/>
      <c r="R84" s="2"/>
      <c r="S84" s="2"/>
      <c r="T84" s="2"/>
      <c r="U84" s="2"/>
      <c r="V84" s="2"/>
      <c r="W84" s="2"/>
      <c r="X84" s="16"/>
      <c r="Y84" s="2"/>
      <c r="Z84" s="2"/>
      <c r="AA84" s="767"/>
      <c r="AB84" s="768"/>
      <c r="AC84" s="769"/>
      <c r="AD84" s="769"/>
      <c r="AE84" s="769"/>
      <c r="AF84" s="769"/>
      <c r="AG84" s="770"/>
      <c r="AH84" s="770"/>
      <c r="AI84" s="770"/>
      <c r="AJ84" s="770"/>
      <c r="AL84" s="2"/>
      <c r="AM84" s="2"/>
    </row>
    <row r="85" spans="1:39" ht="21" thickTop="1">
      <c r="A85" s="2"/>
      <c r="B85" s="2"/>
      <c r="C85" s="2"/>
      <c r="D85" s="2"/>
      <c r="E85" s="2"/>
      <c r="F85" s="39" t="s">
        <v>74</v>
      </c>
      <c r="G85" s="2"/>
      <c r="H85" s="261"/>
      <c r="I85" s="261"/>
      <c r="J85" s="261"/>
      <c r="K85" s="261"/>
      <c r="L85" s="261"/>
      <c r="M85" s="262"/>
    </row>
  </sheetData>
  <sheetProtection algorithmName="SHA-512" hashValue="MWHlIQMqR0aGsavmsZRniWBWioPDos81YWbjalPtjxzv9aOz8oMsq6xsb8Yl7k+H/VKAuecrRnru+p+bLHSz+A==" saltValue="FE+ly6Eif4s7xNKLGg7XJg==" spinCount="100000" sheet="1" objects="1" scenarios="1" selectLockedCells="1"/>
  <mergeCells count="59">
    <mergeCell ref="F72:M72"/>
    <mergeCell ref="F73:L73"/>
    <mergeCell ref="I20:L20"/>
    <mergeCell ref="F1:M1"/>
    <mergeCell ref="F11:L11"/>
    <mergeCell ref="I61:L61"/>
    <mergeCell ref="G42:M42"/>
    <mergeCell ref="L43:M43"/>
    <mergeCell ref="I23:L23"/>
    <mergeCell ref="I24:L24"/>
    <mergeCell ref="I25:L25"/>
    <mergeCell ref="I26:L26"/>
    <mergeCell ref="I32:L32"/>
    <mergeCell ref="I62:L62"/>
    <mergeCell ref="I53:L53"/>
    <mergeCell ref="I54:L54"/>
    <mergeCell ref="S12:V12"/>
    <mergeCell ref="I18:L18"/>
    <mergeCell ref="G52:H52"/>
    <mergeCell ref="G59:M59"/>
    <mergeCell ref="I60:L60"/>
    <mergeCell ref="I41:M41"/>
    <mergeCell ref="L44:M44"/>
    <mergeCell ref="I57:L57"/>
    <mergeCell ref="L45:M45"/>
    <mergeCell ref="L46:M46"/>
    <mergeCell ref="L47:M47"/>
    <mergeCell ref="L48:M48"/>
    <mergeCell ref="L49:M49"/>
    <mergeCell ref="L50:M50"/>
    <mergeCell ref="I21:L21"/>
    <mergeCell ref="I22:L22"/>
    <mergeCell ref="C68:C69"/>
    <mergeCell ref="D68:D69"/>
    <mergeCell ref="I68:L68"/>
    <mergeCell ref="I69:L69"/>
    <mergeCell ref="I64:L64"/>
    <mergeCell ref="I65:L65"/>
    <mergeCell ref="I66:L66"/>
    <mergeCell ref="I67:L67"/>
    <mergeCell ref="I63:L63"/>
    <mergeCell ref="I70:L70"/>
    <mergeCell ref="I58:L58"/>
    <mergeCell ref="G51:H51"/>
    <mergeCell ref="I55:L55"/>
    <mergeCell ref="I27:L27"/>
    <mergeCell ref="I28:L28"/>
    <mergeCell ref="I29:L29"/>
    <mergeCell ref="I30:L30"/>
    <mergeCell ref="I31:L31"/>
    <mergeCell ref="O59:Q59"/>
    <mergeCell ref="I39:L39"/>
    <mergeCell ref="I33:L33"/>
    <mergeCell ref="I34:L34"/>
    <mergeCell ref="I35:L35"/>
    <mergeCell ref="I36:L36"/>
    <mergeCell ref="I37:L37"/>
    <mergeCell ref="I38:L38"/>
    <mergeCell ref="I56:L56"/>
  </mergeCells>
  <conditionalFormatting sqref="K44">
    <cfRule type="expression" dxfId="46" priority="12">
      <formula>$I44=""</formula>
    </cfRule>
  </conditionalFormatting>
  <conditionalFormatting sqref="K45">
    <cfRule type="expression" dxfId="45" priority="11">
      <formula>$I45=""</formula>
    </cfRule>
  </conditionalFormatting>
  <conditionalFormatting sqref="K46">
    <cfRule type="expression" dxfId="44" priority="10">
      <formula>$I46=""</formula>
    </cfRule>
  </conditionalFormatting>
  <conditionalFormatting sqref="K47">
    <cfRule type="expression" dxfId="43" priority="9">
      <formula>$I47=""</formula>
    </cfRule>
  </conditionalFormatting>
  <conditionalFormatting sqref="K48">
    <cfRule type="expression" dxfId="42" priority="8">
      <formula>$I48=""</formula>
    </cfRule>
  </conditionalFormatting>
  <conditionalFormatting sqref="K49">
    <cfRule type="expression" dxfId="41" priority="7">
      <formula>$I49=""</formula>
    </cfRule>
  </conditionalFormatting>
  <conditionalFormatting sqref="K50">
    <cfRule type="expression" dxfId="40" priority="6">
      <formula>$I50=""</formula>
    </cfRule>
  </conditionalFormatting>
  <conditionalFormatting sqref="J50">
    <cfRule type="expression" dxfId="39" priority="5">
      <formula>$I50=""</formula>
    </cfRule>
  </conditionalFormatting>
  <conditionalFormatting sqref="J49">
    <cfRule type="expression" dxfId="38" priority="4">
      <formula>$I49=""</formula>
    </cfRule>
  </conditionalFormatting>
  <conditionalFormatting sqref="J48">
    <cfRule type="expression" dxfId="37" priority="3">
      <formula>$I48=""</formula>
    </cfRule>
  </conditionalFormatting>
  <conditionalFormatting sqref="J47">
    <cfRule type="expression" dxfId="36" priority="2">
      <formula>$I47=""</formula>
    </cfRule>
  </conditionalFormatting>
  <conditionalFormatting sqref="I44:I50 I52 G53 G55:G58">
    <cfRule type="expression" dxfId="35" priority="1">
      <formula>$G$41="yes"</formula>
    </cfRule>
  </conditionalFormatting>
  <dataValidations xWindow="640" yWindow="654" count="11">
    <dataValidation operator="greaterThanOrEqual" allowBlank="1" showErrorMessage="1" prompt="Required; enter number zero &quot;0&quot; if supplying the total number of beds instead." sqref="G51:G52"/>
    <dataValidation allowBlank="1" showInputMessage="1" showErrorMessage="1" prompt="Enter like (555) 123-4567" sqref="G25 G28 G38 G35 G32"/>
    <dataValidation type="whole" operator="greaterThanOrEqual" allowBlank="1" showErrorMessage="1" prompt="Required; enter number zero &quot;0&quot; if supplying the total number of beds instead." sqref="I51">
      <formula1>0</formula1>
    </dataValidation>
    <dataValidation operator="greaterThanOrEqual" allowBlank="1" showInputMessage="1" showErrorMessage="1" error="numbers only in this field!" sqref="G59 G69:G70"/>
    <dataValidation type="whole" operator="greaterThanOrEqual" allowBlank="1" showInputMessage="1" showErrorMessage="1" error="numbers only in this field!" sqref="G53:G56 K75:K84 I75:I84">
      <formula1>0</formula1>
    </dataValidation>
    <dataValidation type="date" allowBlank="1" showInputMessage="1" showErrorMessage="1" errorTitle="Date required" error="Enter date &quot;mm/dd/yyyy&quot; like &quot;1/1/2000&quot;" prompt="Enter date &quot;m/yyyy&quot; like &quot;1/2000&quot;; if not applicable, enter &quot;1/1900&quot;." sqref="G57">
      <formula1>1</formula1>
      <formula2>73415</formula2>
    </dataValidation>
    <dataValidation type="list" allowBlank="1" showInputMessage="1" showErrorMessage="1" sqref="G17">
      <formula1>ProjectName</formula1>
    </dataValidation>
    <dataValidation type="list" operator="greaterThanOrEqual" allowBlank="1" showInputMessage="1" showErrorMessage="1" error="Choose Yes or No, please." sqref="G41 G58 G68 G60:G66">
      <formula1>$T$15:$T$16</formula1>
    </dataValidation>
    <dataValidation type="whole" allowBlank="1" showInputMessage="1" showErrorMessage="1" error="Enter numbers only. If building does not have certain unit types, leave blank. " sqref="I44">
      <formula1>1</formula1>
      <formula2>450</formula2>
    </dataValidation>
    <dataValidation type="whole" allowBlank="1" showInputMessage="1" showErrorMessage="1" sqref="I45:I50">
      <formula1>1</formula1>
      <formula2>450</formula2>
    </dataValidation>
    <dataValidation type="date" allowBlank="1" errorTitle="Date required" error="Enter date &quot;m/d/yyyy&quot; like &quot;1/1/2000&quot;" prompt="Enter date &quot;m/d/yyyy&quot; like &quot;1/1/2000&quot;" sqref="G15:G16">
      <formula1>1</formula1>
      <formula2>73415</formula2>
    </dataValidation>
  </dataValidations>
  <hyperlinks>
    <hyperlink ref="H60" location="ServicesProvided" display="Go To WS6"/>
    <hyperlink ref="H61" location="ServicesProvided" display="Go To WSD"/>
    <hyperlink ref="H62" location="ServicesProvided" display="Go To WSD"/>
    <hyperlink ref="H58" location="NarrativeAffirmMarketing" display="# 4"/>
    <hyperlink ref="H63" location="ServicesProvided" display="Go To WSD"/>
    <hyperlink ref="H64" location="ServicesProvided" display="Go To WSD"/>
    <hyperlink ref="H65" location="ServicesProvided" display="Go To WSD"/>
    <hyperlink ref="H66" location="ServicesProvided" display="Go To WSD"/>
    <hyperlink ref="H67" location="ServicesProvided" display="Go To WSD"/>
    <hyperlink ref="H68" location="ServicesProvided" display="Go To WSD"/>
    <hyperlink ref="H69" location="ServicesProvided" display="Go To WSD"/>
    <hyperlink ref="H70" location="ServicesProvided" display="Go To WSD"/>
  </hyperlinks>
  <pageMargins left="0.7" right="0.7" top="0.75" bottom="0.75" header="0.3" footer="0.3"/>
  <pageSetup scale="63" orientation="portrait" r:id="rId1"/>
  <rowBreaks count="3" manualBreakCount="3">
    <brk id="39" min="5" max="12" man="1"/>
    <brk id="57" min="5" max="12" man="1"/>
    <brk id="70" min="5" max="12"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55"/>
  <sheetViews>
    <sheetView showGridLines="0" topLeftCell="G2" zoomScale="85" zoomScaleNormal="85" workbookViewId="0">
      <selection activeCell="H7" sqref="H7"/>
    </sheetView>
  </sheetViews>
  <sheetFormatPr defaultColWidth="0" defaultRowHeight="12.75"/>
  <cols>
    <col min="1" max="3" width="9.140625" style="322" hidden="1" customWidth="1"/>
    <col min="4" max="4" width="11.85546875" style="322" hidden="1" customWidth="1"/>
    <col min="5" max="5" width="11.140625" style="322" hidden="1" customWidth="1"/>
    <col min="6" max="6" width="5.42578125" style="322" hidden="1" customWidth="1"/>
    <col min="7" max="7" width="7.42578125" style="322" customWidth="1"/>
    <col min="8" max="10" width="12.7109375" style="322" customWidth="1"/>
    <col min="11" max="11" width="15.28515625" style="322" customWidth="1"/>
    <col min="12" max="12" width="9.140625" style="322" customWidth="1"/>
    <col min="13" max="13" width="20" style="322" customWidth="1"/>
    <col min="14" max="14" width="9.85546875" style="322" customWidth="1"/>
    <col min="15" max="15" width="35.28515625" style="322" customWidth="1"/>
    <col min="16" max="16" width="34.85546875" style="322" customWidth="1"/>
    <col min="17" max="19" width="25.7109375" style="322" hidden="1" customWidth="1"/>
    <col min="20" max="20" width="25.85546875" style="322" hidden="1" customWidth="1"/>
    <col min="21" max="16384" width="9.140625" style="322" hidden="1"/>
  </cols>
  <sheetData>
    <row r="1" spans="1:16" ht="38.25" hidden="1" customHeight="1">
      <c r="G1" s="941"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H1" s="941"/>
      <c r="I1" s="941"/>
      <c r="J1" s="941"/>
      <c r="K1" s="941"/>
      <c r="L1" s="941"/>
      <c r="M1" s="941"/>
      <c r="N1" s="941"/>
      <c r="O1" s="941"/>
      <c r="P1" s="941"/>
    </row>
    <row r="2" spans="1:16" ht="24.75" customHeight="1">
      <c r="G2" s="716" t="str">
        <f>IF(' A.Property'!$G$41="","",IF(' A.Property'!$G$41="yes","Complete this worksheet","Skip this worksheet"))</f>
        <v/>
      </c>
      <c r="H2" s="476"/>
      <c r="I2" s="476"/>
      <c r="J2" s="476"/>
      <c r="K2" s="476"/>
      <c r="L2" s="476"/>
      <c r="M2" s="476"/>
      <c r="N2" s="476"/>
      <c r="O2" s="476"/>
      <c r="P2" s="476"/>
    </row>
    <row r="3" spans="1:16" ht="42" customHeight="1">
      <c r="G3" s="942" t="str">
        <f>'Completeness Tracker'!$O$24&amp;" "&amp;'Completeness Tracker'!$O$34&amp;" - "&amp;'Completeness Tracker'!$O$25&amp;'Completeness Tracker'!O43</f>
        <v>Annual Monitoring Report EZ - Transitional Programs - Reporting Year 2017 - Mayor's Office of Housing &amp; Community Development</v>
      </c>
      <c r="H3" s="943"/>
      <c r="I3" s="943"/>
      <c r="J3" s="943"/>
      <c r="K3" s="943"/>
      <c r="L3" s="943"/>
      <c r="M3" s="943"/>
      <c r="N3" s="943"/>
      <c r="O3" s="943"/>
      <c r="P3" s="943"/>
    </row>
    <row r="4" spans="1:16" ht="18.75">
      <c r="G4" s="944" t="s">
        <v>143</v>
      </c>
      <c r="H4" s="945"/>
      <c r="I4" s="946" t="str">
        <f>' A.Property'!G18</f>
        <v/>
      </c>
      <c r="J4" s="946"/>
      <c r="K4" s="946"/>
      <c r="L4" s="946"/>
      <c r="M4" s="946"/>
      <c r="N4" s="321"/>
      <c r="O4" s="321"/>
      <c r="P4" s="321"/>
    </row>
    <row r="5" spans="1:16" ht="40.5" customHeight="1">
      <c r="G5" s="947" t="s">
        <v>471</v>
      </c>
      <c r="H5" s="948"/>
      <c r="I5" s="948"/>
      <c r="J5" s="948"/>
      <c r="K5" s="948"/>
      <c r="L5" s="948"/>
      <c r="M5" s="948"/>
      <c r="N5" s="948"/>
      <c r="O5" s="948"/>
      <c r="P5" s="949"/>
    </row>
    <row r="6" spans="1:16" ht="59.25" customHeight="1">
      <c r="A6"/>
      <c r="G6" s="323"/>
      <c r="H6" s="324" t="s">
        <v>472</v>
      </c>
      <c r="I6" s="324" t="s">
        <v>473</v>
      </c>
      <c r="J6" s="324" t="s">
        <v>474</v>
      </c>
      <c r="K6" s="324" t="s">
        <v>475</v>
      </c>
      <c r="L6" s="325" t="s">
        <v>476</v>
      </c>
    </row>
    <row r="7" spans="1:16" ht="51" customHeight="1" thickBot="1">
      <c r="A7" s="326">
        <f>IF(H7="",0,1)</f>
        <v>0</v>
      </c>
      <c r="B7" s="326">
        <f>IF(I7="",0,1)</f>
        <v>0</v>
      </c>
      <c r="C7" s="326">
        <f>IF(J7="",0,1)</f>
        <v>0</v>
      </c>
      <c r="D7" s="326">
        <f>IF(K7="",0,1)</f>
        <v>0</v>
      </c>
      <c r="E7" s="326">
        <f>IF(L7="",0,1)</f>
        <v>0</v>
      </c>
      <c r="G7" s="327">
        <v>1</v>
      </c>
      <c r="H7" s="328"/>
      <c r="I7" s="328"/>
      <c r="J7" s="328"/>
      <c r="K7" s="328"/>
      <c r="L7" s="329"/>
      <c r="M7" s="330"/>
      <c r="N7" s="331"/>
      <c r="O7" s="331"/>
    </row>
    <row r="8" spans="1:16" ht="18" customHeight="1" thickBot="1">
      <c r="G8" s="332">
        <f>G7+1</f>
        <v>2</v>
      </c>
      <c r="H8" s="939">
        <f>H7+I7</f>
        <v>0</v>
      </c>
      <c r="I8" s="940"/>
      <c r="J8" s="333"/>
      <c r="K8" s="334"/>
      <c r="L8" s="335" t="s">
        <v>477</v>
      </c>
      <c r="M8" s="336"/>
      <c r="N8" s="337"/>
      <c r="O8" s="338"/>
      <c r="P8" s="339"/>
    </row>
    <row r="9" spans="1:16" ht="37.5" customHeight="1">
      <c r="G9" s="953" t="s">
        <v>478</v>
      </c>
      <c r="H9" s="954"/>
      <c r="I9" s="954"/>
      <c r="J9" s="954"/>
      <c r="K9" s="954"/>
      <c r="L9" s="954"/>
      <c r="M9" s="954"/>
      <c r="N9" s="954"/>
      <c r="O9" s="954"/>
      <c r="P9" s="955"/>
    </row>
    <row r="10" spans="1:16" ht="42.75">
      <c r="G10" s="340"/>
      <c r="H10" s="341" t="str">
        <f>H6</f>
        <v>A. Num Singles Not in Families</v>
      </c>
      <c r="I10" s="341" t="str">
        <f>I6</f>
        <v>B. Num Families</v>
      </c>
      <c r="J10" s="341" t="str">
        <f>J6</f>
        <v>C1. Num Adults  in Families</v>
      </c>
      <c r="K10" s="341" t="str">
        <f>K6</f>
        <v>C2. Num  Children in Families</v>
      </c>
      <c r="L10" s="342"/>
    </row>
    <row r="11" spans="1:16" ht="18" customHeight="1">
      <c r="A11" s="326">
        <f t="shared" ref="A11:D12" si="0">IF(H11="",0,1)</f>
        <v>0</v>
      </c>
      <c r="B11" s="326">
        <f t="shared" si="0"/>
        <v>0</v>
      </c>
      <c r="C11" s="326">
        <f t="shared" si="0"/>
        <v>0</v>
      </c>
      <c r="D11" s="326">
        <f t="shared" si="0"/>
        <v>0</v>
      </c>
      <c r="G11" s="332">
        <f>G8+1</f>
        <v>3</v>
      </c>
      <c r="H11" s="343"/>
      <c r="I11" s="343"/>
      <c r="J11" s="343"/>
      <c r="K11" s="344"/>
      <c r="L11" s="345" t="s">
        <v>479</v>
      </c>
      <c r="M11" s="346"/>
      <c r="N11" s="346"/>
      <c r="O11" s="347"/>
    </row>
    <row r="12" spans="1:16" ht="18" customHeight="1" thickBot="1">
      <c r="A12" s="326">
        <f t="shared" si="0"/>
        <v>0</v>
      </c>
      <c r="B12" s="326">
        <f t="shared" si="0"/>
        <v>0</v>
      </c>
      <c r="C12" s="326">
        <f t="shared" si="0"/>
        <v>0</v>
      </c>
      <c r="D12" s="326">
        <f t="shared" si="0"/>
        <v>0</v>
      </c>
      <c r="G12" s="332">
        <f t="shared" ref="G12:G17" si="1">G11+1</f>
        <v>4</v>
      </c>
      <c r="H12" s="348"/>
      <c r="I12" s="348"/>
      <c r="J12" s="328"/>
      <c r="K12" s="349"/>
      <c r="L12" s="345" t="s">
        <v>480</v>
      </c>
      <c r="M12" s="346"/>
      <c r="N12" s="346"/>
      <c r="O12" s="347"/>
    </row>
    <row r="13" spans="1:16" ht="18">
      <c r="A13" s="350"/>
      <c r="G13" s="332">
        <f t="shared" si="1"/>
        <v>5</v>
      </c>
      <c r="H13" s="939">
        <f>H11+I11+H12+I12</f>
        <v>0</v>
      </c>
      <c r="I13" s="940"/>
      <c r="J13" s="351"/>
      <c r="K13" s="351"/>
      <c r="L13" s="352" t="s">
        <v>481</v>
      </c>
      <c r="M13" s="353"/>
      <c r="N13" s="354"/>
      <c r="O13" s="355"/>
    </row>
    <row r="14" spans="1:16" ht="18" customHeight="1">
      <c r="A14" s="326">
        <f>IF(H14="",0,1)</f>
        <v>0</v>
      </c>
      <c r="B14" s="326">
        <f>IF(I14="",0,1)</f>
        <v>0</v>
      </c>
      <c r="C14" s="326">
        <f>IF(J14="",0,1)</f>
        <v>0</v>
      </c>
      <c r="D14" s="326">
        <f>IF(K14="",0,1)</f>
        <v>0</v>
      </c>
      <c r="G14" s="332">
        <f t="shared" si="1"/>
        <v>6</v>
      </c>
      <c r="H14" s="328"/>
      <c r="I14" s="328"/>
      <c r="J14" s="328"/>
      <c r="K14" s="349"/>
      <c r="L14" s="345" t="s">
        <v>482</v>
      </c>
      <c r="M14" s="346"/>
      <c r="N14" s="346"/>
      <c r="O14" s="347"/>
    </row>
    <row r="15" spans="1:16" ht="18.75" customHeight="1" thickBot="1">
      <c r="A15"/>
      <c r="G15" s="332">
        <f t="shared" si="1"/>
        <v>7</v>
      </c>
      <c r="H15" s="356">
        <f>H11+H12-H14</f>
        <v>0</v>
      </c>
      <c r="I15" s="356">
        <f>I11+I12-I14</f>
        <v>0</v>
      </c>
      <c r="J15" s="356">
        <f>J11+J12-J14</f>
        <v>0</v>
      </c>
      <c r="K15" s="357">
        <f>K11+K12-K14</f>
        <v>0</v>
      </c>
      <c r="L15" s="358" t="s">
        <v>483</v>
      </c>
      <c r="M15" s="359"/>
      <c r="N15" s="359"/>
      <c r="O15" s="360"/>
    </row>
    <row r="16" spans="1:16" ht="18.75" customHeight="1" thickBot="1">
      <c r="G16" s="332">
        <f t="shared" si="1"/>
        <v>8</v>
      </c>
      <c r="H16" s="956">
        <f>H15+I15</f>
        <v>0</v>
      </c>
      <c r="I16" s="957"/>
      <c r="J16" s="351"/>
      <c r="K16" s="351"/>
      <c r="L16" s="361" t="s">
        <v>484</v>
      </c>
      <c r="M16" s="362"/>
      <c r="N16" s="362"/>
      <c r="O16" s="363"/>
    </row>
    <row r="17" spans="1:16" ht="18" customHeight="1" thickBot="1">
      <c r="G17" s="332">
        <f t="shared" si="1"/>
        <v>9</v>
      </c>
      <c r="H17" s="958" t="str">
        <f>IF(H8&gt;0, IF(H16&gt; 0, H16/H8, 0),"")</f>
        <v/>
      </c>
      <c r="I17" s="959"/>
      <c r="J17" s="364" t="s">
        <v>485</v>
      </c>
      <c r="K17" s="362"/>
      <c r="L17" s="365"/>
      <c r="M17" s="365"/>
      <c r="N17" s="365"/>
      <c r="O17" s="366"/>
      <c r="P17" s="347"/>
    </row>
    <row r="18" spans="1:16" ht="36" customHeight="1">
      <c r="G18" s="367" t="s">
        <v>486</v>
      </c>
      <c r="H18" s="368"/>
      <c r="I18" s="369"/>
      <c r="J18" s="370"/>
      <c r="K18" s="371"/>
      <c r="L18" s="372"/>
      <c r="M18" s="372"/>
      <c r="N18" s="372"/>
      <c r="O18" s="372"/>
      <c r="P18" s="373"/>
    </row>
    <row r="19" spans="1:16" ht="159.94999999999999" customHeight="1" thickBot="1">
      <c r="A19" s="326">
        <f>IF(H19="",0,1)</f>
        <v>0</v>
      </c>
      <c r="G19" s="332">
        <f>G17+1</f>
        <v>10</v>
      </c>
      <c r="H19" s="960"/>
      <c r="I19" s="961"/>
      <c r="J19" s="961"/>
      <c r="K19" s="961"/>
      <c r="L19" s="374" t="s">
        <v>487</v>
      </c>
      <c r="M19" s="346"/>
      <c r="N19" s="346"/>
      <c r="O19" s="346"/>
      <c r="P19" s="347"/>
    </row>
    <row r="20" spans="1:16" ht="159.94999999999999" customHeight="1" thickBot="1">
      <c r="A20" s="326">
        <f>IF(H20="",0,1)</f>
        <v>0</v>
      </c>
      <c r="B20" s="375">
        <f>SUM(A7:E7)+SUM(A11:D11)+SUM(A12:D12)+SUM(A14:D14)+SUM(A19:A20)</f>
        <v>0</v>
      </c>
      <c r="C20" s="376" t="s">
        <v>488</v>
      </c>
      <c r="D20" s="377" t="str">
        <f>IF(H17&lt;0.75, IF(B20&gt;=19, "OK", "incomplete"), IF(B20&gt;=17, "OK", "incomplete"))</f>
        <v>incomplete</v>
      </c>
      <c r="E20" s="143" t="s">
        <v>489</v>
      </c>
      <c r="G20" s="332">
        <f>G19+1</f>
        <v>11</v>
      </c>
      <c r="H20" s="960"/>
      <c r="I20" s="961"/>
      <c r="J20" s="961"/>
      <c r="K20" s="962"/>
      <c r="L20" s="378" t="s">
        <v>490</v>
      </c>
      <c r="M20" s="379"/>
      <c r="N20" s="379"/>
      <c r="O20" s="379"/>
      <c r="P20" s="380"/>
    </row>
    <row r="21" spans="1:16" ht="57.75" customHeight="1">
      <c r="G21" s="249" t="s">
        <v>491</v>
      </c>
      <c r="H21" s="131"/>
      <c r="I21" s="963" t="str">
        <f>"For the "&amp;H14+I14&amp;" households that LEFT the program during the operating year, how many were in the project for the following lengths of time?  (Total in cell H27 should match total of cells H13 + I13."&amp;" All blanks in this section must be filled with a number of “0” or greater in order for the worksheet to be complete.)"</f>
        <v>For the 0 households that LEFT the program during the operating year, how many were in the project for the following lengths of time?  (Total in cell H27 should match total of cells H13 + I13. All blanks in this section must be filled with a number of “0” or greater in order for the worksheet to be complete.)</v>
      </c>
      <c r="J21" s="963"/>
      <c r="K21" s="963"/>
      <c r="L21" s="963"/>
      <c r="M21" s="963"/>
      <c r="N21" s="963"/>
      <c r="O21" s="963"/>
      <c r="P21" s="964"/>
    </row>
    <row r="22" spans="1:16" ht="18">
      <c r="A22" s="326">
        <f t="shared" ref="A22:A27" si="2">IF(H22="",0,1)</f>
        <v>0</v>
      </c>
      <c r="G22" s="323">
        <f>G20+1</f>
        <v>12</v>
      </c>
      <c r="H22" s="328"/>
      <c r="I22" s="374" t="s">
        <v>492</v>
      </c>
      <c r="J22" s="346"/>
      <c r="K22" s="347"/>
    </row>
    <row r="23" spans="1:16" ht="18">
      <c r="A23" s="326">
        <f t="shared" si="2"/>
        <v>0</v>
      </c>
      <c r="G23" s="332">
        <f t="shared" ref="G23:G28" si="3">G22+1</f>
        <v>13</v>
      </c>
      <c r="H23" s="328"/>
      <c r="I23" s="374" t="s">
        <v>493</v>
      </c>
      <c r="J23" s="346"/>
      <c r="K23" s="347"/>
    </row>
    <row r="24" spans="1:16" ht="18">
      <c r="A24" s="326">
        <f t="shared" si="2"/>
        <v>0</v>
      </c>
      <c r="G24" s="332">
        <f t="shared" si="3"/>
        <v>14</v>
      </c>
      <c r="H24" s="328"/>
      <c r="I24" s="374" t="s">
        <v>494</v>
      </c>
      <c r="J24" s="346"/>
      <c r="K24" s="347"/>
    </row>
    <row r="25" spans="1:16" ht="18">
      <c r="A25" s="326">
        <f t="shared" si="2"/>
        <v>0</v>
      </c>
      <c r="G25" s="332">
        <f t="shared" si="3"/>
        <v>15</v>
      </c>
      <c r="H25" s="328"/>
      <c r="I25" s="374" t="s">
        <v>495</v>
      </c>
      <c r="J25" s="346"/>
      <c r="K25" s="347"/>
    </row>
    <row r="26" spans="1:16" ht="18">
      <c r="A26" s="326">
        <f t="shared" si="2"/>
        <v>0</v>
      </c>
      <c r="G26" s="332">
        <f t="shared" si="3"/>
        <v>16</v>
      </c>
      <c r="H26" s="328"/>
      <c r="I26" s="374" t="s">
        <v>496</v>
      </c>
      <c r="J26" s="346"/>
      <c r="K26" s="347"/>
    </row>
    <row r="27" spans="1:16" ht="18.75" thickBot="1">
      <c r="A27" s="326">
        <f t="shared" si="2"/>
        <v>0</v>
      </c>
      <c r="B27" s="381">
        <f>SUM(A22:A27)</f>
        <v>0</v>
      </c>
      <c r="C27" s="382" t="s">
        <v>497</v>
      </c>
      <c r="D27" s="383" t="str">
        <f>IF(B27=6,"OK", "incomplete")</f>
        <v>incomplete</v>
      </c>
      <c r="E27" s="384" t="s">
        <v>498</v>
      </c>
      <c r="G27" s="332">
        <f t="shared" si="3"/>
        <v>17</v>
      </c>
      <c r="H27" s="328"/>
      <c r="I27" s="374" t="s">
        <v>499</v>
      </c>
      <c r="J27" s="346"/>
      <c r="K27" s="347"/>
    </row>
    <row r="28" spans="1:16" ht="18.75" thickBot="1">
      <c r="G28" s="332">
        <f t="shared" si="3"/>
        <v>18</v>
      </c>
      <c r="H28" s="385">
        <f>SUM(H22:H27)</f>
        <v>0</v>
      </c>
      <c r="I28" s="386" t="s">
        <v>500</v>
      </c>
      <c r="J28" s="387"/>
      <c r="K28" s="387"/>
    </row>
    <row r="29" spans="1:16" ht="55.5" customHeight="1">
      <c r="G29" s="388" t="s">
        <v>501</v>
      </c>
      <c r="H29" s="389"/>
      <c r="I29" s="963" t="str">
        <f>("For the "&amp; H14+I14&amp; " households reported to have LEFT the program during the operating year, how many left for the following destinations? (Total in cell H52 should match total of cells H13 + I13."&amp;" All blanks in this section must be filled with a number of “0” or greater in order for the worksheet to be complete.)")</f>
        <v>For the 0 households reported to have LEFT the program during the operating year, how many left for the following destinations? (Total in cell H52 should match total of cells H13 + I13. All blanks in this section must be filled with a number of “0” or greater in order for the worksheet to be complete.)</v>
      </c>
      <c r="J29" s="963"/>
      <c r="K29" s="963"/>
      <c r="L29" s="963"/>
      <c r="M29" s="963"/>
      <c r="N29" s="963"/>
      <c r="O29" s="963"/>
      <c r="P29" s="963"/>
    </row>
    <row r="30" spans="1:16" ht="18" customHeight="1">
      <c r="A30" s="326">
        <f t="shared" ref="A30:A35" si="4">IF(H30="",0,1)</f>
        <v>0</v>
      </c>
      <c r="G30" s="323">
        <f>G28+1</f>
        <v>19</v>
      </c>
      <c r="H30" s="390"/>
      <c r="I30" s="374" t="s">
        <v>502</v>
      </c>
      <c r="J30" s="391"/>
      <c r="K30" s="391"/>
      <c r="L30" s="346"/>
      <c r="M30" s="347"/>
      <c r="N30" s="965" t="s">
        <v>503</v>
      </c>
    </row>
    <row r="31" spans="1:16" ht="18">
      <c r="A31" s="326">
        <f t="shared" si="4"/>
        <v>0</v>
      </c>
      <c r="G31" s="332">
        <f t="shared" ref="G31:G46" si="5">G30+1</f>
        <v>20</v>
      </c>
      <c r="H31" s="390"/>
      <c r="I31" s="374" t="s">
        <v>504</v>
      </c>
      <c r="J31" s="391"/>
      <c r="K31" s="391"/>
      <c r="L31" s="346"/>
      <c r="M31" s="347"/>
      <c r="N31" s="966"/>
    </row>
    <row r="32" spans="1:16" ht="18">
      <c r="A32" s="326">
        <f t="shared" si="4"/>
        <v>0</v>
      </c>
      <c r="G32" s="332">
        <f t="shared" si="5"/>
        <v>21</v>
      </c>
      <c r="H32" s="390"/>
      <c r="I32" s="374" t="s">
        <v>505</v>
      </c>
      <c r="J32" s="391"/>
      <c r="K32" s="391"/>
      <c r="L32" s="346"/>
      <c r="M32" s="347"/>
      <c r="N32" s="966"/>
    </row>
    <row r="33" spans="1:14" ht="18">
      <c r="A33" s="326">
        <f t="shared" si="4"/>
        <v>0</v>
      </c>
      <c r="G33" s="332">
        <f t="shared" si="5"/>
        <v>22</v>
      </c>
      <c r="H33" s="328"/>
      <c r="I33" s="374" t="s">
        <v>506</v>
      </c>
      <c r="J33" s="391"/>
      <c r="K33" s="391"/>
      <c r="L33" s="346"/>
      <c r="M33" s="347"/>
      <c r="N33" s="967"/>
    </row>
    <row r="34" spans="1:14" ht="18">
      <c r="A34" s="326">
        <f t="shared" si="4"/>
        <v>0</v>
      </c>
      <c r="G34" s="332">
        <f t="shared" si="5"/>
        <v>23</v>
      </c>
      <c r="H34" s="328"/>
      <c r="I34" s="374" t="s">
        <v>507</v>
      </c>
      <c r="J34" s="391"/>
      <c r="K34" s="391"/>
      <c r="L34" s="346"/>
      <c r="M34" s="347"/>
      <c r="N34" s="967"/>
    </row>
    <row r="35" spans="1:14" ht="18.75" thickBot="1">
      <c r="A35" s="326">
        <f t="shared" si="4"/>
        <v>0</v>
      </c>
      <c r="G35" s="332">
        <f t="shared" si="5"/>
        <v>24</v>
      </c>
      <c r="H35" s="328"/>
      <c r="I35" s="374" t="s">
        <v>508</v>
      </c>
      <c r="J35" s="391"/>
      <c r="K35" s="391"/>
      <c r="L35" s="346"/>
      <c r="M35" s="347"/>
      <c r="N35" s="967"/>
    </row>
    <row r="36" spans="1:14" ht="18.75" customHeight="1" thickBot="1">
      <c r="G36" s="332">
        <f t="shared" si="5"/>
        <v>25</v>
      </c>
      <c r="H36" s="392">
        <f>SUM(H30:H35)</f>
        <v>0</v>
      </c>
      <c r="I36" s="393" t="s">
        <v>509</v>
      </c>
      <c r="J36" s="394"/>
      <c r="K36" s="394"/>
      <c r="L36" s="394"/>
      <c r="M36" s="394"/>
      <c r="N36" s="395"/>
    </row>
    <row r="37" spans="1:14" ht="8.1" customHeight="1" thickBot="1"/>
    <row r="38" spans="1:14" ht="41.25" customHeight="1">
      <c r="A38" s="326">
        <f>IF(H38="",0,1)</f>
        <v>0</v>
      </c>
      <c r="G38" s="332">
        <f>G36+1</f>
        <v>26</v>
      </c>
      <c r="H38" s="328"/>
      <c r="I38" s="374" t="s">
        <v>510</v>
      </c>
      <c r="J38" s="391"/>
      <c r="K38" s="391"/>
      <c r="L38" s="346"/>
      <c r="M38" s="347"/>
      <c r="N38" s="968" t="s">
        <v>511</v>
      </c>
    </row>
    <row r="39" spans="1:14" ht="45" customHeight="1" thickBot="1">
      <c r="A39" s="326">
        <f>IF(H39="",0,1)</f>
        <v>0</v>
      </c>
      <c r="G39" s="332">
        <f t="shared" si="5"/>
        <v>27</v>
      </c>
      <c r="H39" s="396"/>
      <c r="I39" s="374" t="s">
        <v>512</v>
      </c>
      <c r="J39" s="391"/>
      <c r="K39" s="391"/>
      <c r="L39" s="346"/>
      <c r="M39" s="347"/>
      <c r="N39" s="969"/>
    </row>
    <row r="40" spans="1:14" ht="18.75" customHeight="1" thickBot="1">
      <c r="G40" s="332">
        <f t="shared" si="5"/>
        <v>28</v>
      </c>
      <c r="H40" s="392">
        <f>SUM(H38:H39)</f>
        <v>0</v>
      </c>
      <c r="I40" s="393" t="s">
        <v>513</v>
      </c>
      <c r="J40" s="394"/>
      <c r="K40" s="394"/>
      <c r="L40" s="394"/>
      <c r="M40" s="394"/>
      <c r="N40" s="395"/>
    </row>
    <row r="41" spans="1:14" ht="8.1" customHeight="1" thickBot="1"/>
    <row r="42" spans="1:14" ht="18">
      <c r="A42" s="326">
        <f>IF(H42="",0,1)</f>
        <v>0</v>
      </c>
      <c r="G42" s="332">
        <f>G40+1</f>
        <v>29</v>
      </c>
      <c r="H42" s="328"/>
      <c r="I42" s="374" t="s">
        <v>514</v>
      </c>
      <c r="J42" s="391"/>
      <c r="K42" s="391"/>
      <c r="L42" s="346"/>
      <c r="M42" s="347"/>
      <c r="N42" s="968" t="s">
        <v>515</v>
      </c>
    </row>
    <row r="43" spans="1:14" ht="24" customHeight="1">
      <c r="A43" s="326">
        <f>IF(H43="",0,1)</f>
        <v>0</v>
      </c>
      <c r="G43" s="332">
        <f t="shared" si="5"/>
        <v>30</v>
      </c>
      <c r="H43" s="328"/>
      <c r="I43" s="374" t="s">
        <v>516</v>
      </c>
      <c r="J43" s="391"/>
      <c r="K43" s="391"/>
      <c r="L43" s="346"/>
      <c r="M43" s="347"/>
      <c r="N43" s="970"/>
    </row>
    <row r="44" spans="1:14" ht="18">
      <c r="A44" s="326">
        <f>IF(H44="",0,1)</f>
        <v>0</v>
      </c>
      <c r="G44" s="332">
        <f t="shared" si="5"/>
        <v>31</v>
      </c>
      <c r="H44" s="396"/>
      <c r="I44" s="374" t="s">
        <v>517</v>
      </c>
      <c r="J44" s="391"/>
      <c r="K44" s="391"/>
      <c r="L44" s="346"/>
      <c r="M44" s="347"/>
      <c r="N44" s="970"/>
    </row>
    <row r="45" spans="1:14" ht="26.25" customHeight="1" thickBot="1">
      <c r="A45" s="326">
        <f>IF(H45="",0,1)</f>
        <v>0</v>
      </c>
      <c r="G45" s="332">
        <f t="shared" si="5"/>
        <v>32</v>
      </c>
      <c r="H45" s="396"/>
      <c r="I45" s="397" t="s">
        <v>518</v>
      </c>
      <c r="J45" s="398"/>
      <c r="K45" s="398"/>
      <c r="L45" s="359"/>
      <c r="M45" s="360"/>
      <c r="N45" s="970"/>
    </row>
    <row r="46" spans="1:14" ht="18.75" customHeight="1" thickBot="1">
      <c r="G46" s="332">
        <f t="shared" si="5"/>
        <v>33</v>
      </c>
      <c r="H46" s="399">
        <f>SUM(H42:H45)</f>
        <v>0</v>
      </c>
      <c r="I46" s="393" t="s">
        <v>519</v>
      </c>
      <c r="J46" s="394"/>
      <c r="K46" s="394"/>
      <c r="L46" s="394"/>
      <c r="M46" s="394"/>
      <c r="N46" s="395"/>
    </row>
    <row r="47" spans="1:14" ht="8.1" customHeight="1" thickBot="1"/>
    <row r="48" spans="1:14" ht="18">
      <c r="A48" s="326">
        <f>IF(H48="",0,1)</f>
        <v>0</v>
      </c>
      <c r="G48" s="332">
        <f>G46+1</f>
        <v>34</v>
      </c>
      <c r="H48" s="400"/>
      <c r="I48" s="374" t="s">
        <v>520</v>
      </c>
      <c r="J48" s="401"/>
      <c r="K48" s="401"/>
      <c r="L48" s="346"/>
      <c r="M48" s="347"/>
      <c r="N48" s="950" t="s">
        <v>521</v>
      </c>
    </row>
    <row r="49" spans="1:14" ht="18.75" customHeight="1">
      <c r="A49" s="326">
        <f>IF(H49="",0,1)</f>
        <v>0</v>
      </c>
      <c r="G49" s="332">
        <f>G48+1</f>
        <v>35</v>
      </c>
      <c r="H49" s="328"/>
      <c r="I49" s="378" t="s">
        <v>522</v>
      </c>
      <c r="J49" s="402"/>
      <c r="K49" s="402"/>
      <c r="L49" s="402"/>
      <c r="M49" s="402"/>
      <c r="N49" s="951"/>
    </row>
    <row r="50" spans="1:14" ht="18">
      <c r="A50" s="326">
        <f>IF(H50="",0,1)</f>
        <v>0</v>
      </c>
      <c r="G50" s="332">
        <f>G49+1</f>
        <v>36</v>
      </c>
      <c r="H50" s="328"/>
      <c r="I50" s="374" t="s">
        <v>523</v>
      </c>
      <c r="J50" s="401"/>
      <c r="K50" s="401"/>
      <c r="L50" s="346"/>
      <c r="M50" s="347"/>
      <c r="N50" s="951"/>
    </row>
    <row r="51" spans="1:14" ht="18.75" thickBot="1">
      <c r="A51" s="326">
        <f>IF(H51="",0,1)</f>
        <v>0</v>
      </c>
      <c r="B51" s="381">
        <f>SUM(A30:A51)</f>
        <v>0</v>
      </c>
      <c r="C51" s="382" t="s">
        <v>524</v>
      </c>
      <c r="D51" s="383" t="str">
        <f>IF(B51=16,"OK", "incomplete")</f>
        <v>incomplete</v>
      </c>
      <c r="E51" s="384" t="s">
        <v>525</v>
      </c>
      <c r="G51" s="332">
        <f>G50+1</f>
        <v>37</v>
      </c>
      <c r="H51" s="396"/>
      <c r="I51" s="374" t="s">
        <v>80</v>
      </c>
      <c r="J51" s="401"/>
      <c r="K51" s="401"/>
      <c r="L51" s="346"/>
      <c r="M51" s="347"/>
      <c r="N51" s="952"/>
    </row>
    <row r="52" spans="1:14" ht="18.75" customHeight="1" thickBot="1">
      <c r="G52" s="332">
        <f>G51+1</f>
        <v>38</v>
      </c>
      <c r="H52" s="392">
        <f>SUM(H48:H51)</f>
        <v>0</v>
      </c>
      <c r="I52" s="393" t="s">
        <v>526</v>
      </c>
      <c r="J52" s="394"/>
      <c r="K52" s="394"/>
      <c r="L52" s="394"/>
      <c r="M52" s="394"/>
      <c r="N52" s="395"/>
    </row>
    <row r="53" spans="1:14" ht="18.75" thickBot="1">
      <c r="G53" s="332">
        <f>G52+1</f>
        <v>39</v>
      </c>
      <c r="H53" s="403">
        <f>H46+H40+H36+H52</f>
        <v>0</v>
      </c>
      <c r="I53" s="404" t="s">
        <v>500</v>
      </c>
      <c r="J53" s="387"/>
      <c r="K53" s="387"/>
      <c r="L53" s="387"/>
      <c r="M53" s="387"/>
      <c r="N53" s="405"/>
    </row>
    <row r="54" spans="1:14" s="406" customFormat="1" ht="18">
      <c r="G54" s="407"/>
      <c r="H54" s="408"/>
      <c r="I54" s="409"/>
      <c r="J54" s="410"/>
      <c r="K54" s="410"/>
      <c r="L54" s="410"/>
      <c r="M54" s="410"/>
      <c r="N54" s="410"/>
    </row>
    <row r="55" spans="1:14" ht="20.25">
      <c r="G55" s="39" t="s">
        <v>74</v>
      </c>
    </row>
  </sheetData>
  <sheetProtection algorithmName="SHA-512" hashValue="Xj6vQFOGbfVVJCGDDCEyyv5PzTES7SE9yLbh5OS6T2eiRXAlf/geGuLG3sZTftfZVwpRXmbS7QKS2TbgDStDpA==" saltValue="6epsV79VHY5CkqHrtrK4+A==" spinCount="100000" sheet="1" objects="1" scenarios="1" selectLockedCells="1"/>
  <mergeCells count="18">
    <mergeCell ref="N48:N51"/>
    <mergeCell ref="G9:P9"/>
    <mergeCell ref="H13:I13"/>
    <mergeCell ref="H16:I16"/>
    <mergeCell ref="H17:I17"/>
    <mergeCell ref="H19:K19"/>
    <mergeCell ref="H20:K20"/>
    <mergeCell ref="I21:P21"/>
    <mergeCell ref="I29:P29"/>
    <mergeCell ref="N30:N35"/>
    <mergeCell ref="N38:N39"/>
    <mergeCell ref="N42:N45"/>
    <mergeCell ref="H8:I8"/>
    <mergeCell ref="G1:P1"/>
    <mergeCell ref="G3:P3"/>
    <mergeCell ref="G4:H4"/>
    <mergeCell ref="I4:M4"/>
    <mergeCell ref="G5:P5"/>
  </mergeCells>
  <dataValidations count="1">
    <dataValidation type="whole" operator="greaterThanOrEqual" allowBlank="1" showInputMessage="1" showErrorMessage="1" error="numbers only in this field!" sqref="H38:H40 H22:H28 H30:H36 I14:K15 H7:H8 I11:K12 I7:K7 H11:H16 H42:H46 H48:H54">
      <formula1>0</formula1>
    </dataValidation>
  </dataValidations>
  <pageMargins left="0.75" right="0.75" top="1" bottom="1" header="0.5" footer="0.5"/>
  <pageSetup scale="44" orientation="portrait"/>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6"/>
  <sheetViews>
    <sheetView showGridLines="0" topLeftCell="D1" zoomScale="85" zoomScaleNormal="85" workbookViewId="0">
      <selection activeCell="E7" sqref="E7"/>
    </sheetView>
  </sheetViews>
  <sheetFormatPr defaultColWidth="9.140625" defaultRowHeight="12.75" zeroHeight="1"/>
  <cols>
    <col min="1" max="1" width="7.85546875" hidden="1" customWidth="1"/>
    <col min="2" max="2" width="9.42578125" hidden="1" customWidth="1"/>
    <col min="3" max="3" width="6.42578125" hidden="1" customWidth="1"/>
    <col min="4" max="4" width="7.42578125" style="231" customWidth="1"/>
    <col min="5" max="7" width="12.7109375" customWidth="1"/>
    <col min="8" max="8" width="15.28515625" customWidth="1"/>
    <col min="9" max="9" width="9.140625" customWidth="1"/>
    <col min="10" max="10" width="23" customWidth="1"/>
    <col min="11" max="11" width="9.85546875" customWidth="1"/>
    <col min="12" max="12" width="35.28515625" customWidth="1"/>
    <col min="13" max="13" width="34.85546875" customWidth="1"/>
    <col min="14" max="14" width="11.140625" customWidth="1"/>
    <col min="15" max="15" width="17" customWidth="1"/>
    <col min="16" max="16" width="10" customWidth="1"/>
    <col min="17" max="17" width="9.140625" customWidth="1"/>
    <col min="18" max="18" width="6.28515625" customWidth="1"/>
    <col min="19" max="19" width="7.42578125" customWidth="1"/>
    <col min="20" max="20" width="11" customWidth="1"/>
    <col min="21" max="21" width="10" customWidth="1"/>
    <col min="22" max="22" width="20.28515625" customWidth="1"/>
    <col min="23" max="23" width="9.140625" customWidth="1"/>
    <col min="24" max="24" width="11.42578125" customWidth="1"/>
    <col min="25" max="62" width="9.140625" customWidth="1"/>
    <col min="63" max="63" width="15.42578125" customWidth="1"/>
  </cols>
  <sheetData>
    <row r="1" spans="1:18" ht="21" customHeight="1">
      <c r="D1" s="716" t="str">
        <f>IF(' A.Property'!$G$41="","",IF(' A.Property'!$G$41="no","Complete this worksheet","Skip this worksheet"))</f>
        <v/>
      </c>
    </row>
    <row r="2" spans="1:18" ht="28.5" customHeight="1">
      <c r="D2" s="976" t="str">
        <f>'Completeness Tracker'!$O$24&amp;" "&amp;'Completeness Tracker'!$O$35&amp;" - "&amp;'Completeness Tracker'!$O$25&amp;" "&amp;'Completeness Tracker'!$O$43</f>
        <v>Annual Monitoring Report EZ - Eviction Data - Reporting Year 2017 -  Mayor's Office of Housing &amp; Community Development</v>
      </c>
      <c r="E2" s="977"/>
      <c r="F2" s="977"/>
      <c r="G2" s="977"/>
      <c r="H2" s="977"/>
      <c r="I2" s="977"/>
      <c r="J2" s="977"/>
      <c r="K2" s="977"/>
      <c r="L2" s="977"/>
      <c r="M2" s="978"/>
      <c r="N2" s="208"/>
      <c r="O2" s="208"/>
      <c r="P2" s="208"/>
      <c r="Q2" s="208"/>
      <c r="R2" s="208"/>
    </row>
    <row r="3" spans="1:18" ht="18">
      <c r="D3" s="944" t="s">
        <v>143</v>
      </c>
      <c r="E3" s="945"/>
      <c r="F3" s="979" t="str">
        <f>' A.Property'!S12</f>
        <v/>
      </c>
      <c r="G3" s="979"/>
      <c r="H3" s="979"/>
      <c r="I3" s="979"/>
      <c r="J3" s="979"/>
      <c r="K3" s="979"/>
      <c r="L3" s="219"/>
      <c r="M3" s="209"/>
    </row>
    <row r="4" spans="1:18" ht="14.25" customHeight="1">
      <c r="D4" s="232" t="s">
        <v>308</v>
      </c>
      <c r="E4" s="23"/>
      <c r="F4" s="23"/>
      <c r="G4" s="23"/>
      <c r="H4" s="23"/>
      <c r="I4" s="23"/>
      <c r="J4" s="23"/>
      <c r="K4" s="23"/>
      <c r="L4" s="23"/>
      <c r="M4" s="42"/>
    </row>
    <row r="5" spans="1:18" ht="29.45" hidden="1" customHeight="1">
      <c r="D5" s="251" t="s">
        <v>380</v>
      </c>
      <c r="E5" s="250"/>
      <c r="F5" s="250"/>
      <c r="G5" s="250"/>
    </row>
    <row r="6" spans="1:18" ht="18">
      <c r="D6" s="249" t="s">
        <v>379</v>
      </c>
      <c r="E6" s="131"/>
      <c r="F6" s="131"/>
      <c r="G6" s="131"/>
      <c r="H6" s="131"/>
      <c r="I6" s="131"/>
      <c r="J6" s="131"/>
      <c r="K6" s="132"/>
      <c r="L6" s="132"/>
      <c r="M6" s="133"/>
    </row>
    <row r="7" spans="1:18" ht="14.25" customHeight="1">
      <c r="A7" s="41">
        <f>IF(E7="",0,1)</f>
        <v>0</v>
      </c>
      <c r="B7" t="str">
        <f>IF(E7&lt;1,"# households should not be &lt;1.","OK")</f>
        <v># households should not be &lt;1.</v>
      </c>
      <c r="D7" s="233">
        <v>1</v>
      </c>
      <c r="E7" s="218"/>
      <c r="F7" s="235" t="s">
        <v>715</v>
      </c>
      <c r="G7" s="236"/>
      <c r="H7" s="236"/>
      <c r="I7" s="236"/>
      <c r="J7" s="236"/>
      <c r="K7" s="237"/>
      <c r="L7" s="237"/>
      <c r="M7" s="211"/>
      <c r="O7" s="206"/>
    </row>
    <row r="8" spans="1:18">
      <c r="D8" s="234"/>
      <c r="O8" s="206"/>
    </row>
    <row r="9" spans="1:18" ht="48" customHeight="1">
      <c r="D9" s="971" t="s">
        <v>592</v>
      </c>
      <c r="E9" s="972"/>
      <c r="F9" s="972"/>
      <c r="G9" s="972"/>
      <c r="H9" s="972"/>
      <c r="I9" s="972"/>
      <c r="J9" s="972"/>
      <c r="K9" s="972"/>
      <c r="L9" s="972"/>
      <c r="M9" s="973"/>
      <c r="O9" s="206"/>
    </row>
    <row r="10" spans="1:18" ht="14.25">
      <c r="A10" s="41">
        <f>IF(E10="",0,1)</f>
        <v>0</v>
      </c>
      <c r="D10" s="233">
        <v>2</v>
      </c>
      <c r="E10" s="218"/>
      <c r="F10" s="210" t="s">
        <v>287</v>
      </c>
      <c r="G10" s="211"/>
      <c r="H10" s="211"/>
      <c r="I10" s="211"/>
      <c r="J10" s="211"/>
      <c r="K10" s="211"/>
      <c r="L10" s="211"/>
      <c r="M10" s="211"/>
      <c r="O10" s="206"/>
    </row>
    <row r="11" spans="1:18" ht="14.25">
      <c r="A11" s="41">
        <f t="shared" ref="A11:A28" si="0">IF(E11="",0,1)</f>
        <v>0</v>
      </c>
      <c r="D11" s="233">
        <v>3</v>
      </c>
      <c r="E11" s="218"/>
      <c r="F11" s="212" t="s">
        <v>296</v>
      </c>
      <c r="G11" s="213"/>
      <c r="H11" s="213"/>
      <c r="I11" s="213"/>
      <c r="J11" s="213"/>
      <c r="K11" s="213"/>
      <c r="L11" s="213"/>
      <c r="M11" s="213"/>
      <c r="O11" s="206"/>
    </row>
    <row r="12" spans="1:18" ht="14.25">
      <c r="A12" s="41">
        <f t="shared" si="0"/>
        <v>0</v>
      </c>
      <c r="D12" s="233">
        <v>4</v>
      </c>
      <c r="E12" s="218"/>
      <c r="F12" s="212" t="s">
        <v>297</v>
      </c>
      <c r="G12" s="213"/>
      <c r="H12" s="213"/>
      <c r="I12" s="213"/>
      <c r="J12" s="213"/>
      <c r="K12" s="213"/>
      <c r="L12" s="213"/>
      <c r="M12" s="213"/>
      <c r="O12" s="206"/>
    </row>
    <row r="13" spans="1:18" ht="14.25">
      <c r="A13" s="41">
        <f t="shared" si="0"/>
        <v>0</v>
      </c>
      <c r="D13" s="233">
        <v>5</v>
      </c>
      <c r="E13" s="218"/>
      <c r="F13" s="212" t="s">
        <v>298</v>
      </c>
      <c r="G13" s="213"/>
      <c r="H13" s="213"/>
      <c r="I13" s="213"/>
      <c r="J13" s="213"/>
      <c r="K13" s="213"/>
      <c r="L13" s="213"/>
      <c r="M13" s="213"/>
      <c r="O13" s="206"/>
    </row>
    <row r="14" spans="1:18" ht="14.25">
      <c r="A14" s="41">
        <f t="shared" si="0"/>
        <v>0</v>
      </c>
      <c r="D14" s="233">
        <v>6</v>
      </c>
      <c r="E14" s="218"/>
      <c r="F14" s="212" t="s">
        <v>288</v>
      </c>
      <c r="G14" s="213"/>
      <c r="H14" s="213"/>
      <c r="I14" s="213"/>
      <c r="J14" s="213"/>
      <c r="K14" s="213"/>
      <c r="L14" s="213"/>
      <c r="M14" s="213"/>
      <c r="O14" s="206"/>
    </row>
    <row r="15" spans="1:18" ht="14.25">
      <c r="A15" s="41">
        <f t="shared" si="0"/>
        <v>0</v>
      </c>
      <c r="D15" s="233">
        <v>7</v>
      </c>
      <c r="E15" s="218"/>
      <c r="F15" s="212" t="s">
        <v>299</v>
      </c>
      <c r="G15" s="213"/>
      <c r="H15" s="213"/>
      <c r="I15" s="213"/>
      <c r="J15" s="213"/>
      <c r="K15" s="213"/>
      <c r="L15" s="213"/>
      <c r="M15" s="213"/>
      <c r="O15" s="206"/>
    </row>
    <row r="16" spans="1:18" ht="14.25">
      <c r="A16" s="41">
        <f t="shared" si="0"/>
        <v>0</v>
      </c>
      <c r="D16" s="233">
        <v>8</v>
      </c>
      <c r="E16" s="218"/>
      <c r="F16" s="212" t="s">
        <v>300</v>
      </c>
      <c r="G16" s="213"/>
      <c r="H16" s="213"/>
      <c r="I16" s="213"/>
      <c r="J16" s="213"/>
      <c r="K16" s="213"/>
      <c r="L16" s="213"/>
      <c r="M16" s="213"/>
      <c r="O16" s="206"/>
    </row>
    <row r="17" spans="1:15" ht="14.25">
      <c r="A17" s="41">
        <f t="shared" si="0"/>
        <v>0</v>
      </c>
      <c r="D17" s="233">
        <v>9</v>
      </c>
      <c r="E17" s="218"/>
      <c r="F17" s="212" t="s">
        <v>289</v>
      </c>
      <c r="G17" s="213"/>
      <c r="H17" s="213"/>
      <c r="I17" s="213"/>
      <c r="J17" s="213"/>
      <c r="K17" s="213"/>
      <c r="L17" s="213"/>
      <c r="M17" s="213"/>
      <c r="O17" s="206"/>
    </row>
    <row r="18" spans="1:15" ht="14.25">
      <c r="A18" s="41">
        <f t="shared" si="0"/>
        <v>0</v>
      </c>
      <c r="D18" s="233">
        <v>10</v>
      </c>
      <c r="E18" s="218"/>
      <c r="F18" s="212" t="s">
        <v>301</v>
      </c>
      <c r="G18" s="213"/>
      <c r="H18" s="213"/>
      <c r="I18" s="213"/>
      <c r="J18" s="213"/>
      <c r="K18" s="213"/>
      <c r="L18" s="213"/>
      <c r="M18" s="213"/>
      <c r="O18" s="206"/>
    </row>
    <row r="19" spans="1:15" ht="14.25">
      <c r="A19" s="41">
        <f t="shared" si="0"/>
        <v>0</v>
      </c>
      <c r="D19" s="233">
        <v>11</v>
      </c>
      <c r="E19" s="218"/>
      <c r="F19" s="212" t="s">
        <v>290</v>
      </c>
      <c r="G19" s="213"/>
      <c r="H19" s="213"/>
      <c r="I19" s="214"/>
      <c r="J19" s="213"/>
      <c r="K19" s="213"/>
      <c r="L19" s="213"/>
      <c r="M19" s="213"/>
      <c r="O19" s="206"/>
    </row>
    <row r="20" spans="1:15" ht="14.25">
      <c r="A20" s="41">
        <f t="shared" si="0"/>
        <v>0</v>
      </c>
      <c r="D20" s="233">
        <v>12</v>
      </c>
      <c r="E20" s="218"/>
      <c r="F20" s="212" t="s">
        <v>291</v>
      </c>
      <c r="G20" s="213"/>
      <c r="H20" s="213"/>
      <c r="I20" s="213"/>
      <c r="J20" s="213"/>
      <c r="K20" s="213"/>
      <c r="L20" s="213"/>
      <c r="M20" s="213"/>
      <c r="O20" s="206"/>
    </row>
    <row r="21" spans="1:15" ht="14.25">
      <c r="A21" s="41">
        <f t="shared" si="0"/>
        <v>0</v>
      </c>
      <c r="D21" s="233">
        <v>13</v>
      </c>
      <c r="E21" s="218"/>
      <c r="F21" s="212" t="s">
        <v>302</v>
      </c>
      <c r="G21" s="213"/>
      <c r="H21" s="213"/>
      <c r="I21" s="213"/>
      <c r="J21" s="213"/>
      <c r="K21" s="213"/>
      <c r="L21" s="213"/>
      <c r="M21" s="213"/>
      <c r="O21" s="206"/>
    </row>
    <row r="22" spans="1:15" ht="14.25">
      <c r="A22" s="41">
        <f t="shared" si="0"/>
        <v>0</v>
      </c>
      <c r="D22" s="233">
        <v>14</v>
      </c>
      <c r="E22" s="218"/>
      <c r="F22" s="212" t="s">
        <v>292</v>
      </c>
      <c r="G22" s="213"/>
      <c r="H22" s="213"/>
      <c r="I22" s="213"/>
      <c r="J22" s="213"/>
      <c r="K22" s="213"/>
      <c r="L22" s="213"/>
      <c r="M22" s="213"/>
      <c r="O22" s="207"/>
    </row>
    <row r="23" spans="1:15" ht="14.25">
      <c r="A23" s="41">
        <f t="shared" si="0"/>
        <v>0</v>
      </c>
      <c r="D23" s="233">
        <v>15</v>
      </c>
      <c r="E23" s="218"/>
      <c r="F23" s="212" t="s">
        <v>293</v>
      </c>
      <c r="G23" s="213"/>
      <c r="H23" s="213"/>
      <c r="I23" s="213"/>
      <c r="J23" s="213"/>
      <c r="K23" s="213"/>
      <c r="L23" s="213"/>
      <c r="M23" s="213"/>
      <c r="O23" s="206"/>
    </row>
    <row r="24" spans="1:15" ht="14.25">
      <c r="A24" s="41">
        <f t="shared" si="0"/>
        <v>0</v>
      </c>
      <c r="D24" s="233">
        <v>16</v>
      </c>
      <c r="E24" s="218"/>
      <c r="F24" s="212" t="s">
        <v>294</v>
      </c>
      <c r="G24" s="213"/>
      <c r="H24" s="213"/>
      <c r="I24" s="213"/>
      <c r="J24" s="213"/>
      <c r="K24" s="213"/>
      <c r="L24" s="213"/>
      <c r="M24" s="213"/>
      <c r="O24" s="206"/>
    </row>
    <row r="25" spans="1:15" ht="14.25">
      <c r="A25" s="41">
        <f t="shared" si="0"/>
        <v>0</v>
      </c>
      <c r="D25" s="233">
        <v>17</v>
      </c>
      <c r="E25" s="218"/>
      <c r="F25" s="215" t="s">
        <v>303</v>
      </c>
      <c r="G25" s="213"/>
      <c r="H25" s="213"/>
      <c r="I25" s="213"/>
      <c r="J25" s="213"/>
      <c r="K25" s="213"/>
      <c r="L25" s="213"/>
      <c r="M25" s="213"/>
      <c r="O25" s="206"/>
    </row>
    <row r="26" spans="1:15" ht="14.25">
      <c r="A26" s="41">
        <f t="shared" si="0"/>
        <v>0</v>
      </c>
      <c r="D26" s="233">
        <v>18</v>
      </c>
      <c r="E26" s="218"/>
      <c r="F26" s="212" t="s">
        <v>304</v>
      </c>
      <c r="G26" s="213"/>
      <c r="H26" s="213"/>
      <c r="I26" s="213"/>
      <c r="J26" s="213"/>
      <c r="K26" s="213"/>
      <c r="L26" s="213"/>
      <c r="M26" s="213"/>
    </row>
    <row r="27" spans="1:15" ht="14.25">
      <c r="A27" s="41">
        <f t="shared" si="0"/>
        <v>0</v>
      </c>
      <c r="D27" s="233">
        <v>19</v>
      </c>
      <c r="E27" s="218"/>
      <c r="F27" s="212" t="s">
        <v>305</v>
      </c>
      <c r="G27" s="213"/>
      <c r="H27" s="213"/>
      <c r="I27" s="213"/>
      <c r="J27" s="213"/>
      <c r="K27" s="213"/>
      <c r="L27" s="213"/>
      <c r="M27" s="213"/>
    </row>
    <row r="28" spans="1:15" ht="14.25">
      <c r="A28" s="41">
        <f t="shared" si="0"/>
        <v>0</v>
      </c>
      <c r="D28" s="233">
        <v>20</v>
      </c>
      <c r="E28" s="218"/>
      <c r="F28" s="212" t="s">
        <v>295</v>
      </c>
      <c r="G28" s="213"/>
      <c r="H28" s="213"/>
      <c r="I28" s="213"/>
      <c r="J28" s="213"/>
      <c r="K28" s="213"/>
      <c r="L28" s="213"/>
      <c r="M28" s="213"/>
    </row>
    <row r="29" spans="1:15" ht="15">
      <c r="A29" s="220"/>
      <c r="D29" s="233">
        <v>21</v>
      </c>
      <c r="E29" s="224">
        <f>SUM(E10:E28)</f>
        <v>0</v>
      </c>
      <c r="F29" s="216" t="s">
        <v>306</v>
      </c>
      <c r="G29" s="213"/>
      <c r="H29" s="213"/>
      <c r="I29" s="213"/>
      <c r="J29" s="213"/>
      <c r="K29" s="213"/>
      <c r="L29" s="213"/>
      <c r="M29" s="213"/>
    </row>
    <row r="30" spans="1:15">
      <c r="A30" s="221"/>
      <c r="D30" s="234"/>
      <c r="F30" s="4"/>
    </row>
    <row r="31" spans="1:15" ht="51.6" customHeight="1">
      <c r="A31" s="222"/>
      <c r="D31" s="971" t="s">
        <v>593</v>
      </c>
      <c r="E31" s="972"/>
      <c r="F31" s="972"/>
      <c r="G31" s="972"/>
      <c r="H31" s="972"/>
      <c r="I31" s="972"/>
      <c r="J31" s="972"/>
      <c r="K31" s="972"/>
      <c r="L31" s="972"/>
      <c r="M31" s="973"/>
    </row>
    <row r="32" spans="1:15" ht="14.25">
      <c r="A32" s="41">
        <f t="shared" ref="A32:A50" si="1">IF(E32="",0,1)</f>
        <v>0</v>
      </c>
      <c r="D32" s="233">
        <v>22</v>
      </c>
      <c r="E32" s="218"/>
      <c r="F32" s="210" t="s">
        <v>287</v>
      </c>
      <c r="G32" s="211"/>
      <c r="H32" s="211"/>
      <c r="I32" s="211"/>
      <c r="J32" s="211"/>
      <c r="K32" s="211"/>
      <c r="L32" s="211"/>
      <c r="M32" s="211"/>
    </row>
    <row r="33" spans="1:13" ht="14.25">
      <c r="A33" s="41">
        <f t="shared" si="1"/>
        <v>0</v>
      </c>
      <c r="D33" s="233">
        <v>23</v>
      </c>
      <c r="E33" s="218"/>
      <c r="F33" s="212" t="s">
        <v>296</v>
      </c>
      <c r="G33" s="213"/>
      <c r="H33" s="213"/>
      <c r="I33" s="213"/>
      <c r="J33" s="213"/>
      <c r="K33" s="213"/>
      <c r="L33" s="213"/>
      <c r="M33" s="213"/>
    </row>
    <row r="34" spans="1:13" ht="14.25">
      <c r="A34" s="41">
        <f t="shared" si="1"/>
        <v>0</v>
      </c>
      <c r="D34" s="233">
        <v>24</v>
      </c>
      <c r="E34" s="218"/>
      <c r="F34" s="212" t="s">
        <v>297</v>
      </c>
      <c r="G34" s="213"/>
      <c r="H34" s="213"/>
      <c r="I34" s="213"/>
      <c r="J34" s="213"/>
      <c r="K34" s="213"/>
      <c r="L34" s="213"/>
      <c r="M34" s="213"/>
    </row>
    <row r="35" spans="1:13" ht="14.25">
      <c r="A35" s="41">
        <f t="shared" si="1"/>
        <v>0</v>
      </c>
      <c r="D35" s="233">
        <v>25</v>
      </c>
      <c r="E35" s="218"/>
      <c r="F35" s="212" t="s">
        <v>298</v>
      </c>
      <c r="G35" s="213"/>
      <c r="H35" s="213"/>
      <c r="I35" s="214"/>
      <c r="J35" s="213"/>
      <c r="K35" s="213"/>
      <c r="L35" s="213"/>
      <c r="M35" s="213"/>
    </row>
    <row r="36" spans="1:13" ht="14.25">
      <c r="A36" s="41">
        <f t="shared" si="1"/>
        <v>0</v>
      </c>
      <c r="D36" s="233">
        <v>26</v>
      </c>
      <c r="E36" s="218"/>
      <c r="F36" s="212" t="s">
        <v>288</v>
      </c>
      <c r="G36" s="213"/>
      <c r="H36" s="213"/>
      <c r="I36" s="213"/>
      <c r="J36" s="213"/>
      <c r="K36" s="213"/>
      <c r="L36" s="213"/>
      <c r="M36" s="213"/>
    </row>
    <row r="37" spans="1:13" ht="14.25">
      <c r="A37" s="41">
        <f t="shared" si="1"/>
        <v>0</v>
      </c>
      <c r="D37" s="233">
        <v>27</v>
      </c>
      <c r="E37" s="218"/>
      <c r="F37" s="212" t="s">
        <v>299</v>
      </c>
      <c r="G37" s="213"/>
      <c r="H37" s="213"/>
      <c r="I37" s="213"/>
      <c r="J37" s="213"/>
      <c r="K37" s="213"/>
      <c r="L37" s="213"/>
      <c r="M37" s="213"/>
    </row>
    <row r="38" spans="1:13" ht="14.25">
      <c r="A38" s="41">
        <f t="shared" si="1"/>
        <v>0</v>
      </c>
      <c r="D38" s="233">
        <v>28</v>
      </c>
      <c r="E38" s="218"/>
      <c r="F38" s="212" t="s">
        <v>300</v>
      </c>
      <c r="G38" s="213"/>
      <c r="H38" s="213"/>
      <c r="I38" s="213"/>
      <c r="J38" s="213"/>
      <c r="K38" s="213"/>
      <c r="L38" s="213"/>
      <c r="M38" s="213"/>
    </row>
    <row r="39" spans="1:13" ht="14.25">
      <c r="A39" s="41">
        <f t="shared" si="1"/>
        <v>0</v>
      </c>
      <c r="D39" s="233">
        <v>29</v>
      </c>
      <c r="E39" s="218"/>
      <c r="F39" s="212" t="s">
        <v>289</v>
      </c>
      <c r="G39" s="213"/>
      <c r="H39" s="213"/>
      <c r="I39" s="213"/>
      <c r="J39" s="213"/>
      <c r="K39" s="213"/>
      <c r="L39" s="213"/>
      <c r="M39" s="213"/>
    </row>
    <row r="40" spans="1:13" ht="14.25">
      <c r="A40" s="41">
        <f t="shared" si="1"/>
        <v>0</v>
      </c>
      <c r="D40" s="233">
        <v>30</v>
      </c>
      <c r="E40" s="218"/>
      <c r="F40" s="212" t="s">
        <v>301</v>
      </c>
      <c r="G40" s="213"/>
      <c r="H40" s="213"/>
      <c r="I40" s="213"/>
      <c r="J40" s="213"/>
      <c r="K40" s="213"/>
      <c r="L40" s="213"/>
      <c r="M40" s="213"/>
    </row>
    <row r="41" spans="1:13" ht="14.25">
      <c r="A41" s="41">
        <f t="shared" si="1"/>
        <v>0</v>
      </c>
      <c r="D41" s="233">
        <v>31</v>
      </c>
      <c r="E41" s="218"/>
      <c r="F41" s="212" t="s">
        <v>290</v>
      </c>
      <c r="G41" s="213"/>
      <c r="H41" s="213"/>
      <c r="I41" s="213"/>
      <c r="J41" s="213"/>
      <c r="K41" s="213"/>
      <c r="L41" s="213"/>
      <c r="M41" s="213"/>
    </row>
    <row r="42" spans="1:13" ht="14.25">
      <c r="A42" s="41">
        <f t="shared" si="1"/>
        <v>0</v>
      </c>
      <c r="D42" s="233">
        <v>32</v>
      </c>
      <c r="E42" s="218"/>
      <c r="F42" s="212" t="s">
        <v>291</v>
      </c>
      <c r="G42" s="213"/>
      <c r="H42" s="213"/>
      <c r="I42" s="213"/>
      <c r="J42" s="213"/>
      <c r="K42" s="213"/>
      <c r="L42" s="213"/>
      <c r="M42" s="213"/>
    </row>
    <row r="43" spans="1:13" ht="14.25">
      <c r="A43" s="41">
        <f t="shared" si="1"/>
        <v>0</v>
      </c>
      <c r="D43" s="233">
        <v>33</v>
      </c>
      <c r="E43" s="218"/>
      <c r="F43" s="212" t="s">
        <v>302</v>
      </c>
      <c r="G43" s="213"/>
      <c r="H43" s="213"/>
      <c r="I43" s="213"/>
      <c r="J43" s="213"/>
      <c r="K43" s="213"/>
      <c r="L43" s="213"/>
      <c r="M43" s="213"/>
    </row>
    <row r="44" spans="1:13" ht="14.25">
      <c r="A44" s="41">
        <f t="shared" si="1"/>
        <v>0</v>
      </c>
      <c r="D44" s="233">
        <v>34</v>
      </c>
      <c r="E44" s="218"/>
      <c r="F44" s="212" t="s">
        <v>292</v>
      </c>
      <c r="G44" s="213"/>
      <c r="H44" s="213"/>
      <c r="I44" s="213"/>
      <c r="J44" s="213"/>
      <c r="K44" s="213"/>
      <c r="L44" s="213"/>
      <c r="M44" s="213"/>
    </row>
    <row r="45" spans="1:13" ht="14.25">
      <c r="A45" s="41">
        <f t="shared" si="1"/>
        <v>0</v>
      </c>
      <c r="D45" s="233">
        <v>35</v>
      </c>
      <c r="E45" s="218"/>
      <c r="F45" s="212" t="s">
        <v>293</v>
      </c>
      <c r="G45" s="213"/>
      <c r="H45" s="213"/>
      <c r="I45" s="213"/>
      <c r="J45" s="213"/>
      <c r="K45" s="213"/>
      <c r="L45" s="213"/>
      <c r="M45" s="213"/>
    </row>
    <row r="46" spans="1:13" ht="14.25">
      <c r="A46" s="41">
        <f t="shared" si="1"/>
        <v>0</v>
      </c>
      <c r="D46" s="233">
        <v>36</v>
      </c>
      <c r="E46" s="218"/>
      <c r="F46" s="212" t="s">
        <v>294</v>
      </c>
      <c r="G46" s="213"/>
      <c r="H46" s="213"/>
      <c r="I46" s="213"/>
      <c r="J46" s="213"/>
      <c r="K46" s="213"/>
      <c r="L46" s="213"/>
      <c r="M46" s="213"/>
    </row>
    <row r="47" spans="1:13" ht="14.25">
      <c r="A47" s="41">
        <f t="shared" si="1"/>
        <v>0</v>
      </c>
      <c r="D47" s="233">
        <v>37</v>
      </c>
      <c r="E47" s="218"/>
      <c r="F47" s="215" t="s">
        <v>303</v>
      </c>
      <c r="G47" s="213"/>
      <c r="H47" s="213"/>
      <c r="I47" s="213"/>
      <c r="J47" s="213"/>
      <c r="K47" s="213"/>
      <c r="L47" s="213"/>
      <c r="M47" s="213"/>
    </row>
    <row r="48" spans="1:13" ht="14.25">
      <c r="A48" s="41">
        <f t="shared" si="1"/>
        <v>0</v>
      </c>
      <c r="D48" s="233">
        <v>38</v>
      </c>
      <c r="E48" s="218"/>
      <c r="F48" s="212" t="s">
        <v>304</v>
      </c>
      <c r="G48" s="213"/>
      <c r="H48" s="213"/>
      <c r="I48" s="213"/>
      <c r="J48" s="213"/>
      <c r="K48" s="213"/>
      <c r="L48" s="213"/>
      <c r="M48" s="213"/>
    </row>
    <row r="49" spans="1:13" ht="14.25">
      <c r="A49" s="41">
        <f t="shared" si="1"/>
        <v>0</v>
      </c>
      <c r="D49" s="233">
        <v>39</v>
      </c>
      <c r="E49" s="218"/>
      <c r="F49" s="212" t="s">
        <v>305</v>
      </c>
      <c r="G49" s="213"/>
      <c r="H49" s="213"/>
      <c r="I49" s="213"/>
      <c r="J49" s="213"/>
      <c r="K49" s="213"/>
      <c r="L49" s="213"/>
      <c r="M49" s="213"/>
    </row>
    <row r="50" spans="1:13" ht="14.25">
      <c r="A50" s="41">
        <f t="shared" si="1"/>
        <v>0</v>
      </c>
      <c r="D50" s="233">
        <v>40</v>
      </c>
      <c r="E50" s="218"/>
      <c r="F50" s="212" t="s">
        <v>295</v>
      </c>
      <c r="G50" s="213"/>
      <c r="H50" s="213"/>
      <c r="I50" s="213"/>
      <c r="J50" s="213"/>
      <c r="K50" s="213"/>
      <c r="L50" s="213"/>
      <c r="M50" s="213"/>
    </row>
    <row r="51" spans="1:13" ht="15">
      <c r="A51" s="220"/>
      <c r="D51" s="233">
        <v>41</v>
      </c>
      <c r="E51" s="224">
        <f>SUM(E32:E50)</f>
        <v>0</v>
      </c>
      <c r="F51" s="217" t="s">
        <v>307</v>
      </c>
      <c r="G51" s="213"/>
      <c r="H51" s="213"/>
      <c r="I51" s="213"/>
      <c r="J51" s="213"/>
      <c r="K51" s="213"/>
      <c r="L51" s="213"/>
      <c r="M51" s="213"/>
    </row>
    <row r="52" spans="1:13">
      <c r="A52" s="221"/>
      <c r="D52" s="234"/>
      <c r="F52" s="4"/>
    </row>
    <row r="53" spans="1:13" ht="48" customHeight="1">
      <c r="A53" s="222"/>
      <c r="D53" s="971" t="s">
        <v>594</v>
      </c>
      <c r="E53" s="974"/>
      <c r="F53" s="974"/>
      <c r="G53" s="974"/>
      <c r="H53" s="974"/>
      <c r="I53" s="974"/>
      <c r="J53" s="974"/>
      <c r="K53" s="974"/>
      <c r="L53" s="974"/>
      <c r="M53" s="975"/>
    </row>
    <row r="54" spans="1:13" ht="14.25">
      <c r="A54" s="41">
        <f t="shared" ref="A54:A72" si="2">IF(E54="",0,1)</f>
        <v>0</v>
      </c>
      <c r="D54" s="233">
        <v>42</v>
      </c>
      <c r="E54" s="218"/>
      <c r="F54" s="210" t="s">
        <v>287</v>
      </c>
      <c r="G54" s="211"/>
      <c r="H54" s="211"/>
      <c r="I54" s="211"/>
      <c r="J54" s="211"/>
      <c r="K54" s="211"/>
      <c r="L54" s="211"/>
      <c r="M54" s="211"/>
    </row>
    <row r="55" spans="1:13" ht="14.25">
      <c r="A55" s="41">
        <f t="shared" si="2"/>
        <v>0</v>
      </c>
      <c r="D55" s="233">
        <v>43</v>
      </c>
      <c r="E55" s="218"/>
      <c r="F55" s="212" t="s">
        <v>296</v>
      </c>
      <c r="G55" s="213"/>
      <c r="H55" s="213"/>
      <c r="I55" s="213"/>
      <c r="J55" s="213"/>
      <c r="K55" s="213"/>
      <c r="L55" s="213"/>
      <c r="M55" s="213"/>
    </row>
    <row r="56" spans="1:13" ht="14.25">
      <c r="A56" s="41">
        <f t="shared" si="2"/>
        <v>0</v>
      </c>
      <c r="D56" s="233">
        <v>44</v>
      </c>
      <c r="E56" s="218"/>
      <c r="F56" s="212" t="s">
        <v>297</v>
      </c>
      <c r="G56" s="213"/>
      <c r="H56" s="214"/>
      <c r="I56" s="213"/>
      <c r="J56" s="213"/>
      <c r="K56" s="213"/>
      <c r="L56" s="213"/>
      <c r="M56" s="213"/>
    </row>
    <row r="57" spans="1:13" ht="14.25">
      <c r="A57" s="41">
        <f t="shared" si="2"/>
        <v>0</v>
      </c>
      <c r="D57" s="233">
        <v>45</v>
      </c>
      <c r="E57" s="218"/>
      <c r="F57" s="212" t="s">
        <v>298</v>
      </c>
      <c r="G57" s="213"/>
      <c r="H57" s="213"/>
      <c r="I57" s="213"/>
      <c r="J57" s="213"/>
      <c r="K57" s="213"/>
      <c r="L57" s="213"/>
      <c r="M57" s="213"/>
    </row>
    <row r="58" spans="1:13" ht="14.25">
      <c r="A58" s="41">
        <f t="shared" si="2"/>
        <v>0</v>
      </c>
      <c r="D58" s="233">
        <v>46</v>
      </c>
      <c r="E58" s="218"/>
      <c r="F58" s="212" t="s">
        <v>288</v>
      </c>
      <c r="G58" s="213"/>
      <c r="H58" s="213"/>
      <c r="I58" s="213"/>
      <c r="J58" s="213"/>
      <c r="K58" s="213"/>
      <c r="L58" s="213"/>
      <c r="M58" s="213"/>
    </row>
    <row r="59" spans="1:13" ht="14.25">
      <c r="A59" s="41">
        <f t="shared" si="2"/>
        <v>0</v>
      </c>
      <c r="D59" s="233">
        <v>47</v>
      </c>
      <c r="E59" s="218"/>
      <c r="F59" s="212" t="s">
        <v>299</v>
      </c>
      <c r="G59" s="213"/>
      <c r="H59" s="213"/>
      <c r="I59" s="213"/>
      <c r="J59" s="213"/>
      <c r="K59" s="213"/>
      <c r="L59" s="213"/>
      <c r="M59" s="213"/>
    </row>
    <row r="60" spans="1:13" ht="14.25">
      <c r="A60" s="41">
        <f t="shared" si="2"/>
        <v>0</v>
      </c>
      <c r="D60" s="233">
        <v>48</v>
      </c>
      <c r="E60" s="218"/>
      <c r="F60" s="212" t="s">
        <v>300</v>
      </c>
      <c r="G60" s="213"/>
      <c r="H60" s="213"/>
      <c r="I60" s="213"/>
      <c r="J60" s="213"/>
      <c r="K60" s="213"/>
      <c r="L60" s="213"/>
      <c r="M60" s="213"/>
    </row>
    <row r="61" spans="1:13" ht="14.25">
      <c r="A61" s="41">
        <f t="shared" si="2"/>
        <v>0</v>
      </c>
      <c r="D61" s="233">
        <v>49</v>
      </c>
      <c r="E61" s="218"/>
      <c r="F61" s="212" t="s">
        <v>289</v>
      </c>
      <c r="G61" s="213"/>
      <c r="H61" s="213"/>
      <c r="I61" s="213"/>
      <c r="J61" s="213"/>
      <c r="K61" s="213"/>
      <c r="L61" s="213"/>
      <c r="M61" s="213"/>
    </row>
    <row r="62" spans="1:13" ht="14.25">
      <c r="A62" s="41">
        <f t="shared" si="2"/>
        <v>0</v>
      </c>
      <c r="D62" s="233">
        <v>50</v>
      </c>
      <c r="E62" s="218"/>
      <c r="F62" s="212" t="s">
        <v>301</v>
      </c>
      <c r="G62" s="213"/>
      <c r="H62" s="213"/>
      <c r="I62" s="213"/>
      <c r="J62" s="213"/>
      <c r="K62" s="213"/>
      <c r="L62" s="213"/>
      <c r="M62" s="213"/>
    </row>
    <row r="63" spans="1:13" ht="14.25">
      <c r="A63" s="41">
        <f t="shared" si="2"/>
        <v>0</v>
      </c>
      <c r="D63" s="233">
        <v>51</v>
      </c>
      <c r="E63" s="218"/>
      <c r="F63" s="212" t="s">
        <v>290</v>
      </c>
      <c r="G63" s="213"/>
      <c r="H63" s="213"/>
      <c r="I63" s="213"/>
      <c r="J63" s="213"/>
      <c r="K63" s="213"/>
      <c r="L63" s="213"/>
      <c r="M63" s="213"/>
    </row>
    <row r="64" spans="1:13" ht="14.25">
      <c r="A64" s="41">
        <f t="shared" si="2"/>
        <v>0</v>
      </c>
      <c r="D64" s="233">
        <v>52</v>
      </c>
      <c r="E64" s="218"/>
      <c r="F64" s="212" t="s">
        <v>291</v>
      </c>
      <c r="G64" s="213"/>
      <c r="H64" s="213"/>
      <c r="I64" s="213"/>
      <c r="J64" s="213"/>
      <c r="K64" s="213"/>
      <c r="L64" s="213"/>
      <c r="M64" s="213"/>
    </row>
    <row r="65" spans="1:13" ht="14.25">
      <c r="A65" s="41">
        <f t="shared" si="2"/>
        <v>0</v>
      </c>
      <c r="D65" s="233">
        <v>53</v>
      </c>
      <c r="E65" s="218"/>
      <c r="F65" s="212" t="s">
        <v>302</v>
      </c>
      <c r="G65" s="213"/>
      <c r="H65" s="213"/>
      <c r="I65" s="213"/>
      <c r="J65" s="213"/>
      <c r="K65" s="213"/>
      <c r="L65" s="213"/>
      <c r="M65" s="213"/>
    </row>
    <row r="66" spans="1:13" ht="14.25">
      <c r="A66" s="41">
        <f t="shared" si="2"/>
        <v>0</v>
      </c>
      <c r="D66" s="233">
        <v>54</v>
      </c>
      <c r="E66" s="218"/>
      <c r="F66" s="212" t="s">
        <v>292</v>
      </c>
      <c r="G66" s="213"/>
      <c r="H66" s="213"/>
      <c r="I66" s="213"/>
      <c r="J66" s="213"/>
      <c r="K66" s="213"/>
      <c r="L66" s="213"/>
      <c r="M66" s="213"/>
    </row>
    <row r="67" spans="1:13" ht="14.25">
      <c r="A67" s="41">
        <f t="shared" si="2"/>
        <v>0</v>
      </c>
      <c r="D67" s="233">
        <v>55</v>
      </c>
      <c r="E67" s="218"/>
      <c r="F67" s="212" t="s">
        <v>293</v>
      </c>
      <c r="G67" s="213"/>
      <c r="H67" s="213"/>
      <c r="I67" s="213"/>
      <c r="J67" s="213"/>
      <c r="K67" s="213"/>
      <c r="L67" s="213"/>
      <c r="M67" s="213"/>
    </row>
    <row r="68" spans="1:13" ht="14.25">
      <c r="A68" s="41">
        <f t="shared" si="2"/>
        <v>0</v>
      </c>
      <c r="D68" s="233">
        <v>56</v>
      </c>
      <c r="E68" s="218"/>
      <c r="F68" s="212" t="s">
        <v>294</v>
      </c>
      <c r="G68" s="213"/>
      <c r="H68" s="213"/>
      <c r="I68" s="213"/>
      <c r="J68" s="213"/>
      <c r="K68" s="213"/>
      <c r="L68" s="213"/>
      <c r="M68" s="213"/>
    </row>
    <row r="69" spans="1:13" ht="14.25">
      <c r="A69" s="41">
        <f t="shared" si="2"/>
        <v>0</v>
      </c>
      <c r="D69" s="233">
        <v>57</v>
      </c>
      <c r="E69" s="218"/>
      <c r="F69" s="215" t="s">
        <v>303</v>
      </c>
      <c r="G69" s="213"/>
      <c r="H69" s="213"/>
      <c r="I69" s="213"/>
      <c r="J69" s="213"/>
      <c r="K69" s="213"/>
      <c r="L69" s="213"/>
      <c r="M69" s="213"/>
    </row>
    <row r="70" spans="1:13" ht="14.25">
      <c r="A70" s="41">
        <f t="shared" si="2"/>
        <v>0</v>
      </c>
      <c r="B70" s="135" t="str">
        <f>IF(B72&lt;58,"INCOMPLETE",IF(AND(E73&lt;=E51,E73&lt;=E29,E51&lt;=E29),"COMPLETED","INCOMPLETE"))</f>
        <v>INCOMPLETE</v>
      </c>
      <c r="D70" s="233">
        <v>58</v>
      </c>
      <c r="E70" s="218"/>
      <c r="F70" s="212" t="s">
        <v>304</v>
      </c>
      <c r="G70" s="213"/>
      <c r="H70" s="213"/>
      <c r="I70" s="213"/>
      <c r="J70" s="213"/>
      <c r="K70" s="213"/>
      <c r="L70" s="213"/>
      <c r="M70" s="213"/>
    </row>
    <row r="71" spans="1:13" ht="14.25">
      <c r="A71" s="41">
        <f t="shared" si="2"/>
        <v>0</v>
      </c>
      <c r="B71" s="223" t="s">
        <v>369</v>
      </c>
      <c r="D71" s="233">
        <v>59</v>
      </c>
      <c r="E71" s="218"/>
      <c r="F71" s="212" t="s">
        <v>305</v>
      </c>
      <c r="G71" s="213"/>
      <c r="H71" s="213"/>
      <c r="I71" s="213"/>
      <c r="J71" s="213"/>
      <c r="K71" s="213"/>
      <c r="L71" s="213"/>
      <c r="M71" s="213"/>
    </row>
    <row r="72" spans="1:13" ht="14.25">
      <c r="A72" s="41">
        <f t="shared" si="2"/>
        <v>0</v>
      </c>
      <c r="B72" s="41">
        <f>A7+A10+A11+A12+A13+A14+A15+A16+A17+A18+A19+A20+A21+A22+A23+A24+A25+A26+A27+A28+A32+A33+A34+A35+A36+A37+A38+A39+A40+A41+A42+A43+A44+A45+A46+A47+A48+A49+A50+A54+A55+A56+A57+A58+A59+A60+A61+A62+A63+A64+A65+A66+A67+A68+A69+A70+A71+A72</f>
        <v>0</v>
      </c>
      <c r="D72" s="233">
        <v>60</v>
      </c>
      <c r="E72" s="218"/>
      <c r="F72" s="212" t="s">
        <v>295</v>
      </c>
      <c r="G72" s="213"/>
      <c r="H72" s="213"/>
      <c r="I72" s="213"/>
      <c r="J72" s="213"/>
      <c r="K72" s="213"/>
      <c r="L72" s="213"/>
      <c r="M72" s="238"/>
    </row>
    <row r="73" spans="1:13" ht="15">
      <c r="D73" s="233">
        <v>61</v>
      </c>
      <c r="E73" s="224">
        <f>SUM(E54:E72)</f>
        <v>0</v>
      </c>
      <c r="F73" s="217" t="s">
        <v>591</v>
      </c>
      <c r="G73" s="213"/>
      <c r="H73" s="213"/>
      <c r="I73" s="213"/>
      <c r="J73" s="213"/>
      <c r="K73" s="213"/>
      <c r="L73" s="213"/>
      <c r="M73" s="213"/>
    </row>
    <row r="74" spans="1:13" hidden="1"/>
    <row r="75" spans="1:13" hidden="1"/>
    <row r="76" spans="1:13" hidden="1"/>
  </sheetData>
  <sheetProtection algorithmName="SHA-512" hashValue="oqQ9VSJgPSF3lrNPOCDjBx5sklLk3+TmJ+rIwWRdcs3f0c7yPxUCrpar0zXmZwSciucVdA4EQPpt3VYMWTgQ8w==" saltValue="M8AD1fazco7zOadQ78s4vg==" spinCount="100000" sheet="1" objects="1" scenarios="1" selectLockedCells="1"/>
  <mergeCells count="6">
    <mergeCell ref="D9:M9"/>
    <mergeCell ref="D31:M31"/>
    <mergeCell ref="D53:M53"/>
    <mergeCell ref="D2:M2"/>
    <mergeCell ref="D3:E3"/>
    <mergeCell ref="F3:K3"/>
  </mergeCells>
  <dataValidations count="1">
    <dataValidation type="whole" operator="greaterThanOrEqual" allowBlank="1" showInputMessage="1" showErrorMessage="1" error="numbers only in this field!" sqref="E54:E72 E10:E28 E32:E50 E7">
      <formula1>0</formula1>
    </dataValidation>
  </dataValidations>
  <pageMargins left="0.7" right="0.7" top="0.75" bottom="0.75" header="0.3" footer="0.3"/>
  <pageSetup scale="53"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455"/>
  <sheetViews>
    <sheetView showGridLines="0" zoomScale="85" zoomScaleNormal="85" workbookViewId="0">
      <pane xSplit="4" ySplit="14" topLeftCell="E15" activePane="bottomRight" state="frozen"/>
      <selection activeCell="C1" sqref="C1"/>
      <selection pane="topRight" activeCell="E1" sqref="E1"/>
      <selection pane="bottomLeft" activeCell="C14" sqref="C14"/>
      <selection pane="bottomRight" activeCell="D15" sqref="D15"/>
    </sheetView>
  </sheetViews>
  <sheetFormatPr defaultColWidth="0" defaultRowHeight="0" customHeight="1" zeroHeight="1"/>
  <cols>
    <col min="1" max="2" width="9.140625" style="482" hidden="1" customWidth="1"/>
    <col min="3" max="3" width="8.7109375" style="562" customWidth="1"/>
    <col min="4" max="4" width="10.28515625" style="563" customWidth="1"/>
    <col min="5" max="5" width="9.85546875" style="562" customWidth="1"/>
    <col min="6" max="6" width="14.7109375" style="562" bestFit="1" customWidth="1"/>
    <col min="7" max="7" width="14.7109375" style="562" customWidth="1"/>
    <col min="8" max="8" width="11.7109375" style="562" customWidth="1"/>
    <col min="9" max="9" width="12.7109375" style="562" customWidth="1"/>
    <col min="10" max="10" width="16.42578125" style="562" customWidth="1"/>
    <col min="11" max="11" width="12.28515625" style="482" customWidth="1"/>
    <col min="12" max="13" width="10.85546875" style="482" customWidth="1"/>
    <col min="14" max="14" width="14" style="482" customWidth="1"/>
    <col min="15" max="15" width="29.42578125" style="482" customWidth="1"/>
    <col min="16" max="16" width="20.42578125" style="482" customWidth="1"/>
    <col min="17" max="17" width="12" style="482" customWidth="1"/>
    <col min="18" max="18" width="12.28515625" style="482" customWidth="1"/>
    <col min="19" max="21" width="11.7109375" style="482" customWidth="1"/>
    <col min="22" max="22" width="14.140625" style="482" customWidth="1"/>
    <col min="23" max="23" width="12.85546875" style="482" customWidth="1"/>
    <col min="24" max="24" width="14.140625" style="483" customWidth="1"/>
    <col min="25" max="25" width="29.42578125" style="482" hidden="1" customWidth="1"/>
    <col min="26" max="28" width="27.28515625" style="482" hidden="1" customWidth="1"/>
    <col min="29" max="29" width="26.7109375" style="482" hidden="1" customWidth="1"/>
    <col min="30" max="30" width="20.42578125" style="482" hidden="1" customWidth="1"/>
    <col min="31" max="31" width="28.42578125" style="482" hidden="1" customWidth="1"/>
    <col min="32" max="32" width="16.42578125" style="482" hidden="1" customWidth="1"/>
    <col min="33" max="34" width="9.140625" style="482" hidden="1" customWidth="1"/>
    <col min="35" max="35" width="13" style="482" hidden="1" customWidth="1"/>
    <col min="36" max="36" width="29.42578125" style="482" hidden="1" customWidth="1"/>
    <col min="37" max="37" width="17.42578125" style="482" hidden="1" customWidth="1"/>
    <col min="38" max="39" width="5.7109375" style="482" hidden="1" customWidth="1"/>
    <col min="40" max="40" width="29.42578125" style="482" hidden="1" customWidth="1"/>
    <col min="41" max="41" width="17.42578125" style="482" hidden="1" customWidth="1"/>
    <col min="42" max="43" width="5.7109375" style="482" hidden="1" customWidth="1"/>
    <col min="44" max="16384" width="9.140625" style="482" hidden="1"/>
  </cols>
  <sheetData>
    <row r="1" spans="1:37" ht="44.25" hidden="1" customHeight="1">
      <c r="A1" s="478"/>
      <c r="B1" s="478"/>
      <c r="C1" s="479"/>
      <c r="D1" s="480"/>
      <c r="E1" s="980" t="s">
        <v>413</v>
      </c>
      <c r="F1" s="981"/>
      <c r="G1" s="981"/>
      <c r="H1" s="981"/>
      <c r="I1" s="981"/>
      <c r="J1" s="981"/>
      <c r="K1" s="981"/>
      <c r="L1" s="981"/>
      <c r="M1" s="981"/>
      <c r="N1" s="981"/>
      <c r="O1" s="981"/>
      <c r="P1" s="981"/>
      <c r="Q1" s="480"/>
      <c r="R1" s="480"/>
      <c r="S1" s="480"/>
      <c r="T1" s="480"/>
      <c r="U1" s="480"/>
      <c r="V1" s="480"/>
      <c r="W1" s="480"/>
      <c r="X1" s="481"/>
      <c r="AI1" s="483"/>
    </row>
    <row r="2" spans="1:37" ht="15" hidden="1">
      <c r="A2" s="478"/>
      <c r="B2" s="478"/>
      <c r="C2" s="982"/>
      <c r="D2" s="983"/>
      <c r="E2" s="983"/>
      <c r="F2" s="983"/>
      <c r="G2" s="983"/>
      <c r="H2" s="983"/>
      <c r="I2" s="983"/>
      <c r="J2" s="983"/>
      <c r="K2" s="983"/>
      <c r="L2" s="983"/>
      <c r="M2" s="983"/>
      <c r="N2" s="983"/>
      <c r="O2" s="983"/>
      <c r="P2" s="983"/>
      <c r="Q2" s="983"/>
      <c r="R2" s="983"/>
      <c r="S2" s="983"/>
      <c r="T2" s="983"/>
      <c r="U2" s="983"/>
      <c r="V2" s="983"/>
      <c r="W2" s="983"/>
      <c r="X2" s="984"/>
    </row>
    <row r="3" spans="1:37" ht="27" customHeight="1" thickBot="1">
      <c r="A3" s="478"/>
      <c r="B3" s="478"/>
      <c r="C3" s="985" t="str">
        <f>'Completeness Tracker'!$O$24&amp;" "&amp;'Completeness Tracker'!$O$36&amp;" - "&amp;'Completeness Tracker'!$O$25&amp;'Completeness Tracker'!$O$43</f>
        <v>Annual Monitoring Report EZ - Occupancy &amp; Rent Information - Reporting Year 2017 - Mayor's Office of Housing &amp; Community Development</v>
      </c>
      <c r="D3" s="986"/>
      <c r="E3" s="986"/>
      <c r="F3" s="986"/>
      <c r="G3" s="986"/>
      <c r="H3" s="986"/>
      <c r="I3" s="986"/>
      <c r="J3" s="986"/>
      <c r="K3" s="987"/>
      <c r="L3" s="987"/>
      <c r="M3" s="987"/>
      <c r="N3" s="987"/>
      <c r="O3" s="987"/>
      <c r="P3" s="987"/>
      <c r="Q3" s="987"/>
      <c r="R3" s="987"/>
      <c r="S3" s="987"/>
      <c r="T3" s="987"/>
      <c r="U3" s="987"/>
      <c r="V3" s="987"/>
      <c r="W3" s="987"/>
      <c r="X3" s="988"/>
    </row>
    <row r="4" spans="1:37" s="484" customFormat="1" ht="19.5" customHeight="1">
      <c r="A4" s="478"/>
      <c r="B4" s="478"/>
      <c r="C4" s="989" t="s">
        <v>143</v>
      </c>
      <c r="D4" s="990"/>
      <c r="E4" s="991" t="str">
        <f>' A.Property'!$S$12</f>
        <v/>
      </c>
      <c r="F4" s="992"/>
      <c r="G4" s="992"/>
      <c r="H4" s="992"/>
      <c r="I4" s="992"/>
      <c r="J4" s="992"/>
      <c r="K4" s="993" t="s">
        <v>371</v>
      </c>
      <c r="L4" s="994"/>
      <c r="M4" s="994"/>
      <c r="N4" s="994"/>
      <c r="O4" s="994"/>
      <c r="P4" s="994"/>
      <c r="Q4" s="994"/>
      <c r="R4" s="995"/>
      <c r="S4" s="996">
        <f>' A.Property'!G16</f>
        <v>43100</v>
      </c>
      <c r="T4" s="997"/>
      <c r="U4" s="487"/>
      <c r="V4" s="488" t="str">
        <f>IF(OR(' A.Property'!$G$41="no",' A.Property'!$G$41=""),"# Units:","# Households")</f>
        <v># Units:</v>
      </c>
      <c r="W4" s="998">
        <f>IF(OR(' A.Property'!$G$41="no",' A.Property'!$G$41=""),' A.Property'!$I$52,B.TransitionalProg!$H$8)</f>
        <v>0</v>
      </c>
      <c r="X4" s="999"/>
      <c r="AG4" s="485"/>
      <c r="AI4" s="482"/>
      <c r="AJ4" s="482"/>
      <c r="AK4" s="482"/>
    </row>
    <row r="5" spans="1:37" s="484" customFormat="1" ht="19.5" customHeight="1">
      <c r="A5" s="478"/>
      <c r="B5" s="478"/>
      <c r="C5" s="746"/>
      <c r="D5" s="747"/>
      <c r="E5" s="748"/>
      <c r="F5" s="749"/>
      <c r="G5" s="749"/>
      <c r="H5" s="749"/>
      <c r="I5" s="749"/>
      <c r="J5" s="749"/>
      <c r="K5" s="735"/>
      <c r="L5" s="735"/>
      <c r="M5" s="735"/>
      <c r="N5" s="735"/>
      <c r="O5" s="735"/>
      <c r="P5" s="486"/>
      <c r="Q5" s="736"/>
      <c r="R5" s="488"/>
      <c r="S5" s="486"/>
      <c r="T5" s="487"/>
      <c r="U5" s="487"/>
      <c r="V5" s="488"/>
      <c r="W5" s="489"/>
      <c r="X5" s="490"/>
      <c r="AI5" s="482"/>
      <c r="AJ5" s="482"/>
      <c r="AK5" s="482"/>
    </row>
    <row r="6" spans="1:37" s="484" customFormat="1" ht="19.5" customHeight="1">
      <c r="A6" s="478"/>
      <c r="B6" s="478"/>
      <c r="C6" s="750"/>
      <c r="D6" s="751"/>
      <c r="E6" s="752"/>
      <c r="F6" s="494"/>
      <c r="G6" s="494"/>
      <c r="H6" s="494"/>
      <c r="I6" s="494"/>
      <c r="J6" s="494"/>
      <c r="K6" s="495"/>
      <c r="L6" s="495"/>
      <c r="M6" s="495"/>
      <c r="N6" s="495"/>
      <c r="O6" s="495"/>
      <c r="P6" s="496"/>
      <c r="Q6" s="497"/>
      <c r="R6" s="498"/>
      <c r="S6" s="496"/>
      <c r="T6" s="499"/>
      <c r="U6" s="499"/>
      <c r="V6" s="498"/>
      <c r="W6" s="500"/>
      <c r="X6" s="501"/>
      <c r="AI6" s="482"/>
      <c r="AJ6" s="482"/>
      <c r="AK6" s="482"/>
    </row>
    <row r="7" spans="1:37" ht="179.25" customHeight="1">
      <c r="A7" s="478"/>
      <c r="B7" s="478"/>
      <c r="C7" s="502"/>
      <c r="D7" s="502"/>
      <c r="E7" s="1000" t="s">
        <v>756</v>
      </c>
      <c r="F7" s="1001"/>
      <c r="G7" s="1001"/>
      <c r="H7" s="1001"/>
      <c r="I7" s="1001"/>
      <c r="J7" s="1001"/>
      <c r="K7" s="1001"/>
      <c r="L7" s="1001"/>
      <c r="M7" s="1001"/>
      <c r="N7" s="1001"/>
      <c r="O7" s="1001"/>
      <c r="P7" s="1001"/>
      <c r="Q7" s="502"/>
      <c r="R7" s="502"/>
      <c r="S7" s="502"/>
      <c r="T7" s="502"/>
      <c r="U7" s="502"/>
      <c r="V7" s="502"/>
      <c r="W7" s="502"/>
      <c r="X7" s="503"/>
      <c r="AG7" s="504"/>
    </row>
    <row r="8" spans="1:37" ht="30.75" customHeight="1">
      <c r="A8" s="478"/>
      <c r="B8" s="478"/>
      <c r="C8" s="1002" t="s">
        <v>74</v>
      </c>
      <c r="D8" s="1003"/>
      <c r="E8" s="1003"/>
      <c r="F8" s="1003"/>
      <c r="G8" s="1003"/>
      <c r="H8" s="1003"/>
      <c r="I8" s="1003"/>
      <c r="J8" s="1003"/>
      <c r="K8" s="505"/>
      <c r="L8" s="505"/>
      <c r="M8" s="505"/>
      <c r="N8" s="505"/>
      <c r="O8" s="505"/>
      <c r="P8" s="505"/>
      <c r="Q8" s="505"/>
      <c r="R8" s="505"/>
      <c r="S8" s="505"/>
      <c r="T8" s="505"/>
      <c r="U8" s="505"/>
      <c r="V8" s="505"/>
      <c r="W8" s="505"/>
      <c r="X8" s="506"/>
      <c r="AG8" s="507"/>
    </row>
    <row r="9" spans="1:37" s="511" customFormat="1" ht="17.25" customHeight="1">
      <c r="A9" s="478"/>
      <c r="B9" s="478"/>
      <c r="C9" s="757" t="s">
        <v>122</v>
      </c>
      <c r="D9" s="760" t="s">
        <v>123</v>
      </c>
      <c r="E9" s="509" t="s">
        <v>124</v>
      </c>
      <c r="F9" s="757" t="s">
        <v>125</v>
      </c>
      <c r="G9" s="757" t="s">
        <v>126</v>
      </c>
      <c r="H9" s="757" t="s">
        <v>127</v>
      </c>
      <c r="I9" s="757" t="s">
        <v>128</v>
      </c>
      <c r="J9" s="757" t="s">
        <v>129</v>
      </c>
      <c r="K9" s="758" t="s">
        <v>130</v>
      </c>
      <c r="L9" s="759" t="s">
        <v>131</v>
      </c>
      <c r="M9" s="759" t="s">
        <v>132</v>
      </c>
      <c r="N9" s="759" t="s">
        <v>133</v>
      </c>
      <c r="O9" s="759" t="s">
        <v>134</v>
      </c>
      <c r="P9" s="509" t="s">
        <v>135</v>
      </c>
      <c r="Q9" s="755" t="s">
        <v>136</v>
      </c>
      <c r="R9" s="755" t="s">
        <v>137</v>
      </c>
      <c r="S9" s="755" t="s">
        <v>138</v>
      </c>
      <c r="T9" s="756" t="s">
        <v>139</v>
      </c>
      <c r="U9" s="755" t="s">
        <v>140</v>
      </c>
      <c r="V9" s="755" t="s">
        <v>141</v>
      </c>
      <c r="W9" s="755" t="s">
        <v>142</v>
      </c>
      <c r="X9" s="755" t="s">
        <v>867</v>
      </c>
      <c r="AG9" s="512"/>
    </row>
    <row r="10" spans="1:37" s="513" customFormat="1" ht="12.75" customHeight="1">
      <c r="A10" s="478"/>
      <c r="B10" s="478"/>
      <c r="C10" s="1004" t="s">
        <v>50</v>
      </c>
      <c r="D10" s="1006" t="s">
        <v>51</v>
      </c>
      <c r="E10" s="1008" t="s">
        <v>145</v>
      </c>
      <c r="F10" s="1004" t="s">
        <v>213</v>
      </c>
      <c r="G10" s="1008" t="s">
        <v>212</v>
      </c>
      <c r="H10" s="1008" t="s">
        <v>214</v>
      </c>
      <c r="I10" s="1008" t="s">
        <v>283</v>
      </c>
      <c r="J10" s="1008" t="s">
        <v>281</v>
      </c>
      <c r="K10" s="1004" t="s">
        <v>282</v>
      </c>
      <c r="L10" s="1004" t="s">
        <v>721</v>
      </c>
      <c r="M10" s="1004" t="s">
        <v>722</v>
      </c>
      <c r="N10" s="1012" t="s">
        <v>238</v>
      </c>
      <c r="O10" s="1014" t="s">
        <v>244</v>
      </c>
      <c r="P10" s="1008" t="s">
        <v>596</v>
      </c>
      <c r="Q10" s="1008" t="s">
        <v>53</v>
      </c>
      <c r="R10" s="1008" t="s">
        <v>229</v>
      </c>
      <c r="S10" s="1008" t="s">
        <v>54</v>
      </c>
      <c r="T10" s="1008" t="s">
        <v>723</v>
      </c>
      <c r="U10" s="1016" t="s">
        <v>866</v>
      </c>
      <c r="V10" s="1008" t="s">
        <v>171</v>
      </c>
      <c r="W10" s="1015" t="s">
        <v>172</v>
      </c>
      <c r="X10" s="1015" t="s">
        <v>55</v>
      </c>
    </row>
    <row r="11" spans="1:37" s="515" customFormat="1" ht="16.5" customHeight="1">
      <c r="A11" s="478"/>
      <c r="B11" s="478"/>
      <c r="C11" s="1004"/>
      <c r="D11" s="1006"/>
      <c r="E11" s="1008"/>
      <c r="F11" s="1004"/>
      <c r="G11" s="1008"/>
      <c r="H11" s="1008"/>
      <c r="I11" s="1008" t="s">
        <v>56</v>
      </c>
      <c r="J11" s="1008"/>
      <c r="K11" s="1004"/>
      <c r="L11" s="1004"/>
      <c r="M11" s="1004"/>
      <c r="N11" s="1012"/>
      <c r="O11" s="1012"/>
      <c r="P11" s="1008"/>
      <c r="Q11" s="1008"/>
      <c r="R11" s="1008"/>
      <c r="S11" s="1008"/>
      <c r="T11" s="1008" t="s">
        <v>56</v>
      </c>
      <c r="U11" s="1016"/>
      <c r="V11" s="1008" t="s">
        <v>56</v>
      </c>
      <c r="W11" s="1004"/>
      <c r="X11" s="1004"/>
      <c r="Y11" s="514"/>
      <c r="Z11" s="514"/>
      <c r="AA11" s="514"/>
      <c r="AB11" s="514"/>
      <c r="AC11" s="514"/>
      <c r="AD11" s="514"/>
      <c r="AE11" s="514"/>
      <c r="AF11" s="514"/>
      <c r="AH11" s="516" t="s">
        <v>57</v>
      </c>
      <c r="AI11" s="517"/>
      <c r="AJ11" s="517"/>
      <c r="AK11" s="517"/>
    </row>
    <row r="12" spans="1:37" s="515" customFormat="1" ht="15">
      <c r="B12" s="514"/>
      <c r="C12" s="1004"/>
      <c r="D12" s="1006"/>
      <c r="E12" s="1008"/>
      <c r="F12" s="1004"/>
      <c r="G12" s="1008"/>
      <c r="H12" s="1008"/>
      <c r="I12" s="1008"/>
      <c r="J12" s="1008"/>
      <c r="K12" s="1004"/>
      <c r="L12" s="1004"/>
      <c r="M12" s="1004"/>
      <c r="N12" s="1012"/>
      <c r="O12" s="1012"/>
      <c r="P12" s="1008"/>
      <c r="Q12" s="1008"/>
      <c r="R12" s="1008"/>
      <c r="S12" s="1008"/>
      <c r="T12" s="1008"/>
      <c r="U12" s="1016"/>
      <c r="V12" s="1008"/>
      <c r="W12" s="1004"/>
      <c r="X12" s="1004"/>
      <c r="Y12" s="753" t="s">
        <v>600</v>
      </c>
      <c r="Z12" s="754"/>
      <c r="AA12" s="754"/>
      <c r="AB12" s="754"/>
      <c r="AC12" s="754"/>
      <c r="AD12" s="754"/>
      <c r="AE12" s="754"/>
      <c r="AF12" s="754"/>
      <c r="AH12" s="517"/>
      <c r="AI12" s="517"/>
      <c r="AJ12" s="517"/>
      <c r="AK12" s="517"/>
    </row>
    <row r="13" spans="1:37" s="515" customFormat="1" ht="12.75" customHeight="1">
      <c r="B13" s="514"/>
      <c r="C13" s="1004"/>
      <c r="D13" s="1006"/>
      <c r="E13" s="1008"/>
      <c r="F13" s="1004"/>
      <c r="G13" s="1008"/>
      <c r="H13" s="1008"/>
      <c r="I13" s="1008"/>
      <c r="J13" s="1008"/>
      <c r="K13" s="1004"/>
      <c r="L13" s="1004"/>
      <c r="M13" s="1004"/>
      <c r="N13" s="1012"/>
      <c r="O13" s="1012"/>
      <c r="P13" s="1008"/>
      <c r="Q13" s="1008"/>
      <c r="R13" s="1008"/>
      <c r="S13" s="1008"/>
      <c r="T13" s="1008"/>
      <c r="U13" s="1016"/>
      <c r="V13" s="1008"/>
      <c r="W13" s="1004"/>
      <c r="X13" s="1004"/>
      <c r="Y13" s="518" t="str">
        <f>D2.Demographic!G9</f>
        <v>G</v>
      </c>
      <c r="Z13" s="518" t="str">
        <f>D2.Demographic!H9</f>
        <v>H</v>
      </c>
      <c r="AA13" s="518" t="str">
        <f>D2.Demographic!I9</f>
        <v>I</v>
      </c>
      <c r="AB13" s="518" t="str">
        <f>D2.Demographic!J9</f>
        <v>J</v>
      </c>
      <c r="AC13" s="518" t="str">
        <f>D2.Demographic!K9</f>
        <v>K</v>
      </c>
      <c r="AD13" s="518" t="str">
        <f>D2.Demographic!L9</f>
        <v>L</v>
      </c>
      <c r="AE13" s="518" t="str">
        <f>D2.Demographic!M9</f>
        <v>M</v>
      </c>
      <c r="AF13" s="518" t="str">
        <f>D2.Demographic!N9</f>
        <v>N</v>
      </c>
      <c r="AH13" s="519" t="s">
        <v>58</v>
      </c>
      <c r="AI13" s="519" t="s">
        <v>59</v>
      </c>
      <c r="AJ13" s="520" t="s">
        <v>60</v>
      </c>
      <c r="AK13" s="519" t="s">
        <v>61</v>
      </c>
    </row>
    <row r="14" spans="1:37" s="524" customFormat="1" ht="73.5" customHeight="1">
      <c r="A14" s="521" t="s">
        <v>98</v>
      </c>
      <c r="B14" s="522" t="s">
        <v>173</v>
      </c>
      <c r="C14" s="1005"/>
      <c r="D14" s="1007"/>
      <c r="E14" s="1009"/>
      <c r="F14" s="1005"/>
      <c r="G14" s="1009"/>
      <c r="H14" s="1009"/>
      <c r="I14" s="1009"/>
      <c r="J14" s="1009"/>
      <c r="K14" s="1005"/>
      <c r="L14" s="1005"/>
      <c r="M14" s="1005"/>
      <c r="N14" s="1013"/>
      <c r="O14" s="1013"/>
      <c r="P14" s="1009"/>
      <c r="Q14" s="1009"/>
      <c r="R14" s="1009"/>
      <c r="S14" s="1009"/>
      <c r="T14" s="1009"/>
      <c r="U14" s="1017"/>
      <c r="V14" s="1009"/>
      <c r="W14" s="1005"/>
      <c r="X14" s="1005"/>
      <c r="Y14" s="839" t="str">
        <f>D2.Demographic!G10</f>
        <v>Ethnicity
(select from drop down menu)</v>
      </c>
      <c r="Z14" s="839" t="str">
        <f>D2.Demographic!H10</f>
        <v>Race
(select from drop down menu)</v>
      </c>
      <c r="AA14" s="839" t="str">
        <f>D2.Demographic!I10</f>
        <v>Gender 
(select from drop down menu)
for Occupancies AFTER 6/30/2017</v>
      </c>
      <c r="AB14" s="839" t="str">
        <f>D2.Demographic!J10</f>
        <v>Sex at Birth (select from drop down menu) 
for Occupancies AFTER 6/30/2017</v>
      </c>
      <c r="AC14" s="839" t="str">
        <f>D2.Demographic!K10</f>
        <v>Sexual Orientation / Sexual Identity 
(select from drop down menu)
for Occupancies AFTER 6/30/2017</v>
      </c>
      <c r="AD14" s="839" t="str">
        <f>D2.Demographic!L10</f>
        <v>Elderly House-hold (yes/no)</v>
      </c>
      <c r="AE14" s="839" t="str">
        <f>D2.Demographic!M10</f>
        <v>Number of Children under Age 18 in HH</v>
      </c>
      <c r="AF14" s="840" t="str">
        <f>D2.Demographic!N10</f>
        <v>Disability
(select one)</v>
      </c>
      <c r="AH14" s="525" t="s">
        <v>62</v>
      </c>
      <c r="AI14" s="525" t="s">
        <v>63</v>
      </c>
      <c r="AJ14" s="526" t="s">
        <v>69</v>
      </c>
      <c r="AK14" s="525" t="s">
        <v>64</v>
      </c>
    </row>
    <row r="15" spans="1:37" ht="19.5" customHeight="1">
      <c r="A15" s="527" t="str">
        <f>IF(D15&lt;&gt;"",' A.Property'!B10,"")</f>
        <v/>
      </c>
      <c r="B15" s="521" t="e">
        <f>' A.Property'!$A$10</f>
        <v>#N/A</v>
      </c>
      <c r="C15" s="528">
        <v>1</v>
      </c>
      <c r="D15" s="529"/>
      <c r="E15" s="530"/>
      <c r="F15" s="531"/>
      <c r="G15" s="532"/>
      <c r="H15" s="530"/>
      <c r="I15" s="533"/>
      <c r="J15" s="532"/>
      <c r="K15" s="530"/>
      <c r="L15" s="534" t="str">
        <f>IF($K15="","",IF($E15="","",IF(B.TransitionalProg!$H$8&gt;0,"",VLOOKUP($E15,' A.Property'!$P$44:$R$50,2,FALSE))))</f>
        <v/>
      </c>
      <c r="M15" s="534" t="str">
        <f>IF($K15="","",IF($E15="","",IF(B.TransitionalProg!$H$8&gt;0,"",VLOOKUP($E15,' A.Property'!$P$44:$R$50,3,FALSE))))</f>
        <v/>
      </c>
      <c r="N15" s="535" t="str">
        <f>IF(K15="", "", IF(E15="", "",IF(B.TransitionalProg!$H$8&gt;0,"",IF(K15&lt;L15,"overHOUSED?",IF(K15&gt;M15, "OVERcrowded?","")))))</f>
        <v/>
      </c>
      <c r="O15" s="536"/>
      <c r="P15" s="737"/>
      <c r="Q15" s="532"/>
      <c r="R15" s="532"/>
      <c r="S15" s="532"/>
      <c r="T15" s="532"/>
      <c r="U15" s="826" t="str">
        <f>IF(S15&gt;0, IF(J15&gt;0, (S15+T15)*12/J15, ""),"")</f>
        <v/>
      </c>
      <c r="V15" s="531"/>
      <c r="W15" s="532"/>
      <c r="X15" s="537" t="str">
        <f>IF(S15-W15=0,"",W15/(S15-W15))</f>
        <v/>
      </c>
      <c r="Y15" s="538">
        <f>INDEX(D2.Demographic!$G:$G,MATCH($C15,D2.Demographic!$C:$C,0))</f>
        <v>0</v>
      </c>
      <c r="Z15" s="538">
        <f>INDEX(D2.Demographic!$H:$H,MATCH($C15,D2.Demographic!$C:$C,0))</f>
        <v>0</v>
      </c>
      <c r="AA15" s="538">
        <f>INDEX(D2.Demographic!$I:$I,MATCH($C15,D2.Demographic!$C:$C,0))</f>
        <v>0</v>
      </c>
      <c r="AB15" s="538">
        <f>INDEX(D2.Demographic!$J:$J,MATCH($C15,D2.Demographic!$C:$C,0))</f>
        <v>0</v>
      </c>
      <c r="AC15" s="538">
        <f>INDEX(D2.Demographic!$K:$K,MATCH($C15,D2.Demographic!$C:$C,0))</f>
        <v>0</v>
      </c>
      <c r="AD15" s="538">
        <f>INDEX(D2.Demographic!$L:$L,MATCH($C15,D2.Demographic!$C:$C,0))</f>
        <v>0</v>
      </c>
      <c r="AE15" s="538">
        <f>INDEX(D2.Demographic!$M:$M,MATCH($C15,D2.Demographic!$C:$C,0))</f>
        <v>0</v>
      </c>
      <c r="AF15" s="538">
        <f>INDEX(D2.Demographic!$N:$N,MATCH($C15,D2.Demographic!$C:$C,0))</f>
        <v>0</v>
      </c>
      <c r="AH15" s="541" t="s">
        <v>65</v>
      </c>
      <c r="AI15" s="541" t="s">
        <v>80</v>
      </c>
      <c r="AJ15" s="526" t="s">
        <v>16</v>
      </c>
      <c r="AK15" s="541" t="s">
        <v>68</v>
      </c>
    </row>
    <row r="16" spans="1:37" ht="20.100000000000001" customHeight="1">
      <c r="A16" s="527" t="str">
        <f>IF(D16&lt;&gt;"", $A$15, "")</f>
        <v/>
      </c>
      <c r="B16" s="527" t="str">
        <f>IF(D16&lt;&gt;"", B$15, "")</f>
        <v/>
      </c>
      <c r="C16" s="542">
        <v>2</v>
      </c>
      <c r="D16" s="529"/>
      <c r="E16" s="530"/>
      <c r="F16" s="531"/>
      <c r="G16" s="532"/>
      <c r="H16" s="530"/>
      <c r="I16" s="533"/>
      <c r="J16" s="532"/>
      <c r="K16" s="530"/>
      <c r="L16" s="534" t="str">
        <f>IF($K16="","",IF($E16="","",IF(B.TransitionalProg!$H$8&gt;0,"",VLOOKUP($E16,' A.Property'!$P$44:$R$50,2,FALSE))))</f>
        <v/>
      </c>
      <c r="M16" s="534" t="str">
        <f>IF($K16="","",IF($E16="","",IF(B.TransitionalProg!$H$8&gt;0,"",VLOOKUP($E16,' A.Property'!$P$44:$R$50,3,FALSE))))</f>
        <v/>
      </c>
      <c r="N16" s="535" t="str">
        <f>IF(K16="", "", IF(E16="", "",IF(B.TransitionalProg!$H$8&gt;0,"",IF(K16&lt;L16,"overHOUSED?",IF(K16&gt;M16, "OVERcrowded?","")))))</f>
        <v/>
      </c>
      <c r="O16" s="536"/>
      <c r="P16" s="737"/>
      <c r="Q16" s="532"/>
      <c r="R16" s="532"/>
      <c r="S16" s="532"/>
      <c r="T16" s="532"/>
      <c r="U16" s="826" t="str">
        <f t="shared" ref="U16:U79" si="0">IF(S16&gt;0, IF(J16&gt;0, (S16+T16)*12/J16, ""),"")</f>
        <v/>
      </c>
      <c r="V16" s="531"/>
      <c r="W16" s="532"/>
      <c r="X16" s="537" t="str">
        <f t="shared" ref="X16:X79" si="1">IF(S16-W16=0,"",W16/(S16-W16))</f>
        <v/>
      </c>
      <c r="Y16" s="538">
        <f>INDEX(D2.Demographic!$G:$G,MATCH($C16,D2.Demographic!$C:$C,0))</f>
        <v>0</v>
      </c>
      <c r="Z16" s="538">
        <f>INDEX(D2.Demographic!$H:$H,MATCH($C16,D2.Demographic!$C:$C,0))</f>
        <v>0</v>
      </c>
      <c r="AA16" s="538">
        <f>INDEX(D2.Demographic!$I:$I,MATCH($C16,D2.Demographic!$C:$C,0))</f>
        <v>0</v>
      </c>
      <c r="AB16" s="538">
        <f>INDEX(D2.Demographic!$J:$J,MATCH($C16,D2.Demographic!$C:$C,0))</f>
        <v>0</v>
      </c>
      <c r="AC16" s="538">
        <f>INDEX(D2.Demographic!$K:$K,MATCH($C16,D2.Demographic!$C:$C,0))</f>
        <v>0</v>
      </c>
      <c r="AD16" s="538">
        <f>INDEX(D2.Demographic!$L:$L,MATCH($C16,D2.Demographic!$C:$C,0))</f>
        <v>0</v>
      </c>
      <c r="AE16" s="538">
        <f>INDEX(D2.Demographic!$M:$M,MATCH($C16,D2.Demographic!$C:$C,0))</f>
        <v>0</v>
      </c>
      <c r="AF16" s="538">
        <f>INDEX(D2.Demographic!$N:$N,MATCH($C16,D2.Demographic!$C:$C,0))</f>
        <v>0</v>
      </c>
      <c r="AH16" s="543"/>
      <c r="AI16" s="544" t="s">
        <v>69</v>
      </c>
      <c r="AJ16" s="526" t="s">
        <v>17</v>
      </c>
      <c r="AK16" s="544" t="s">
        <v>71</v>
      </c>
    </row>
    <row r="17" spans="1:37" ht="20.100000000000001" customHeight="1">
      <c r="A17" s="527" t="str">
        <f t="shared" ref="A17:A80" si="2">IF(D17&lt;&gt;"", $A$15, "")</f>
        <v/>
      </c>
      <c r="B17" s="527" t="str">
        <f t="shared" ref="B17:B80" si="3">IF(D17&lt;&gt;"", B$15, "")</f>
        <v/>
      </c>
      <c r="C17" s="542">
        <v>3</v>
      </c>
      <c r="D17" s="529"/>
      <c r="E17" s="530"/>
      <c r="F17" s="531"/>
      <c r="G17" s="532"/>
      <c r="H17" s="530"/>
      <c r="I17" s="533"/>
      <c r="J17" s="532"/>
      <c r="K17" s="530"/>
      <c r="L17" s="534" t="str">
        <f>IF($K17="","",IF($E17="","",IF(B.TransitionalProg!$H$8&gt;0,"",VLOOKUP($E17,' A.Property'!$P$44:$R$50,2,FALSE))))</f>
        <v/>
      </c>
      <c r="M17" s="534" t="str">
        <f>IF($K17="","",IF($E17="","",IF(B.TransitionalProg!$H$8&gt;0,"",VLOOKUP($E17,' A.Property'!$P$44:$R$50,3,FALSE))))</f>
        <v/>
      </c>
      <c r="N17" s="535" t="str">
        <f>IF(K17="", "", IF(E17="", "",IF(B.TransitionalProg!$H$8&gt;0,"",IF(K17&lt;L17,"overHOUSED?",IF(K17&gt;M17, "OVERcrowded?","")))))</f>
        <v/>
      </c>
      <c r="O17" s="536"/>
      <c r="P17" s="737"/>
      <c r="Q17" s="532"/>
      <c r="R17" s="532"/>
      <c r="S17" s="532"/>
      <c r="T17" s="532"/>
      <c r="U17" s="826" t="str">
        <f t="shared" si="0"/>
        <v/>
      </c>
      <c r="V17" s="531"/>
      <c r="W17" s="532"/>
      <c r="X17" s="537" t="str">
        <f t="shared" si="1"/>
        <v/>
      </c>
      <c r="Y17" s="538">
        <f>INDEX(D2.Demographic!$G:$G,MATCH($C17,D2.Demographic!$C:$C,0))</f>
        <v>0</v>
      </c>
      <c r="Z17" s="538">
        <f>INDEX(D2.Demographic!$H:$H,MATCH($C17,D2.Demographic!$C:$C,0))</f>
        <v>0</v>
      </c>
      <c r="AA17" s="538">
        <f>INDEX(D2.Demographic!$I:$I,MATCH($C17,D2.Demographic!$C:$C,0))</f>
        <v>0</v>
      </c>
      <c r="AB17" s="538">
        <f>INDEX(D2.Demographic!$J:$J,MATCH($C17,D2.Demographic!$C:$C,0))</f>
        <v>0</v>
      </c>
      <c r="AC17" s="538">
        <f>INDEX(D2.Demographic!$K:$K,MATCH($C17,D2.Demographic!$C:$C,0))</f>
        <v>0</v>
      </c>
      <c r="AD17" s="538">
        <f>INDEX(D2.Demographic!$L:$L,MATCH($C17,D2.Demographic!$C:$C,0))</f>
        <v>0</v>
      </c>
      <c r="AE17" s="538">
        <f>INDEX(D2.Demographic!$M:$M,MATCH($C17,D2.Demographic!$C:$C,0))</f>
        <v>0</v>
      </c>
      <c r="AF17" s="538">
        <f>INDEX(D2.Demographic!$N:$N,MATCH($C17,D2.Demographic!$C:$C,0))</f>
        <v>0</v>
      </c>
      <c r="AH17" s="543"/>
      <c r="AI17" s="543"/>
      <c r="AJ17" s="545" t="s">
        <v>528</v>
      </c>
      <c r="AK17" s="544" t="s">
        <v>66</v>
      </c>
    </row>
    <row r="18" spans="1:37" ht="20.100000000000001" customHeight="1">
      <c r="A18" s="527" t="str">
        <f t="shared" si="2"/>
        <v/>
      </c>
      <c r="B18" s="527" t="str">
        <f t="shared" si="3"/>
        <v/>
      </c>
      <c r="C18" s="542">
        <v>4</v>
      </c>
      <c r="D18" s="529"/>
      <c r="E18" s="530"/>
      <c r="F18" s="531"/>
      <c r="G18" s="532"/>
      <c r="H18" s="530"/>
      <c r="I18" s="533"/>
      <c r="J18" s="532"/>
      <c r="K18" s="530"/>
      <c r="L18" s="534" t="str">
        <f>IF($K18="","",IF($E18="","",IF(B.TransitionalProg!$H$8&gt;0,"",VLOOKUP($E18,' A.Property'!$P$44:$R$50,2,FALSE))))</f>
        <v/>
      </c>
      <c r="M18" s="534" t="str">
        <f>IF($K18="","",IF($E18="","",IF(B.TransitionalProg!$H$8&gt;0,"",VLOOKUP($E18,' A.Property'!$P$44:$R$50,3,FALSE))))</f>
        <v/>
      </c>
      <c r="N18" s="535" t="str">
        <f>IF(K18="", "", IF(E18="", "",IF(B.TransitionalProg!$H$8&gt;0,"",IF(K18&lt;L18,"overHOUSED?",IF(K18&gt;M18, "OVERcrowded?","")))))</f>
        <v/>
      </c>
      <c r="O18" s="536"/>
      <c r="P18" s="737"/>
      <c r="Q18" s="532"/>
      <c r="R18" s="532"/>
      <c r="S18" s="532"/>
      <c r="T18" s="532"/>
      <c r="U18" s="826" t="str">
        <f t="shared" si="0"/>
        <v/>
      </c>
      <c r="V18" s="531"/>
      <c r="W18" s="532"/>
      <c r="X18" s="537" t="str">
        <f t="shared" si="1"/>
        <v/>
      </c>
      <c r="Y18" s="538">
        <f>INDEX(D2.Demographic!$G:$G,MATCH($C18,D2.Demographic!$C:$C,0))</f>
        <v>0</v>
      </c>
      <c r="Z18" s="538">
        <f>INDEX(D2.Demographic!$H:$H,MATCH($C18,D2.Demographic!$C:$C,0))</f>
        <v>0</v>
      </c>
      <c r="AA18" s="538">
        <f>INDEX(D2.Demographic!$I:$I,MATCH($C18,D2.Demographic!$C:$C,0))</f>
        <v>0</v>
      </c>
      <c r="AB18" s="538">
        <f>INDEX(D2.Demographic!$J:$J,MATCH($C18,D2.Demographic!$C:$C,0))</f>
        <v>0</v>
      </c>
      <c r="AC18" s="538">
        <f>INDEX(D2.Demographic!$K:$K,MATCH($C18,D2.Demographic!$C:$C,0))</f>
        <v>0</v>
      </c>
      <c r="AD18" s="538">
        <f>INDEX(D2.Demographic!$L:$L,MATCH($C18,D2.Demographic!$C:$C,0))</f>
        <v>0</v>
      </c>
      <c r="AE18" s="538">
        <f>INDEX(D2.Demographic!$M:$M,MATCH($C18,D2.Demographic!$C:$C,0))</f>
        <v>0</v>
      </c>
      <c r="AF18" s="538">
        <f>INDEX(D2.Demographic!$N:$N,MATCH($C18,D2.Demographic!$C:$C,0))</f>
        <v>0</v>
      </c>
      <c r="AH18" s="546"/>
      <c r="AI18" s="546"/>
      <c r="AJ18" s="545" t="s">
        <v>527</v>
      </c>
      <c r="AK18" s="544" t="s">
        <v>72</v>
      </c>
    </row>
    <row r="19" spans="1:37" ht="20.100000000000001" customHeight="1">
      <c r="A19" s="527" t="str">
        <f t="shared" si="2"/>
        <v/>
      </c>
      <c r="B19" s="527" t="str">
        <f t="shared" si="3"/>
        <v/>
      </c>
      <c r="C19" s="542">
        <v>5</v>
      </c>
      <c r="D19" s="529"/>
      <c r="E19" s="530"/>
      <c r="F19" s="531"/>
      <c r="G19" s="532"/>
      <c r="H19" s="530"/>
      <c r="I19" s="533"/>
      <c r="J19" s="532"/>
      <c r="K19" s="530"/>
      <c r="L19" s="534" t="str">
        <f>IF($K19="","",IF($E19="","",IF(B.TransitionalProg!$H$8&gt;0,"",VLOOKUP($E19,' A.Property'!$P$44:$R$50,2,FALSE))))</f>
        <v/>
      </c>
      <c r="M19" s="534" t="str">
        <f>IF($K19="","",IF($E19="","",IF(B.TransitionalProg!$H$8&gt;0,"",VLOOKUP($E19,' A.Property'!$P$44:$R$50,3,FALSE))))</f>
        <v/>
      </c>
      <c r="N19" s="535" t="str">
        <f>IF(K19="", "", IF(E19="", "",IF(B.TransitionalProg!$H$8&gt;0,"",IF(K19&lt;L19,"overHOUSED?",IF(K19&gt;M19, "OVERcrowded?","")))))</f>
        <v/>
      </c>
      <c r="O19" s="536"/>
      <c r="P19" s="737"/>
      <c r="Q19" s="532"/>
      <c r="R19" s="532"/>
      <c r="S19" s="532"/>
      <c r="T19" s="532"/>
      <c r="U19" s="826" t="str">
        <f t="shared" si="0"/>
        <v/>
      </c>
      <c r="V19" s="531"/>
      <c r="W19" s="532"/>
      <c r="X19" s="537" t="str">
        <f t="shared" si="1"/>
        <v/>
      </c>
      <c r="Y19" s="538">
        <f>INDEX(D2.Demographic!$G:$G,MATCH($C19,D2.Demographic!$C:$C,0))</f>
        <v>0</v>
      </c>
      <c r="Z19" s="538">
        <f>INDEX(D2.Demographic!$H:$H,MATCH($C19,D2.Demographic!$C:$C,0))</f>
        <v>0</v>
      </c>
      <c r="AA19" s="538">
        <f>INDEX(D2.Demographic!$I:$I,MATCH($C19,D2.Demographic!$C:$C,0))</f>
        <v>0</v>
      </c>
      <c r="AB19" s="538">
        <f>INDEX(D2.Demographic!$J:$J,MATCH($C19,D2.Demographic!$C:$C,0))</f>
        <v>0</v>
      </c>
      <c r="AC19" s="538">
        <f>INDEX(D2.Demographic!$K:$K,MATCH($C19,D2.Demographic!$C:$C,0))</f>
        <v>0</v>
      </c>
      <c r="AD19" s="538">
        <f>INDEX(D2.Demographic!$L:$L,MATCH($C19,D2.Demographic!$C:$C,0))</f>
        <v>0</v>
      </c>
      <c r="AE19" s="538">
        <f>INDEX(D2.Demographic!$M:$M,MATCH($C19,D2.Demographic!$C:$C,0))</f>
        <v>0</v>
      </c>
      <c r="AF19" s="538">
        <f>INDEX(D2.Demographic!$N:$N,MATCH($C19,D2.Demographic!$C:$C,0))</f>
        <v>0</v>
      </c>
      <c r="AH19" s="546"/>
      <c r="AI19" s="546"/>
      <c r="AJ19" s="545" t="s">
        <v>70</v>
      </c>
      <c r="AK19" s="547" t="s">
        <v>39</v>
      </c>
    </row>
    <row r="20" spans="1:37" ht="20.100000000000001" customHeight="1">
      <c r="A20" s="527" t="str">
        <f t="shared" si="2"/>
        <v/>
      </c>
      <c r="B20" s="527" t="str">
        <f t="shared" si="3"/>
        <v/>
      </c>
      <c r="C20" s="542">
        <v>6</v>
      </c>
      <c r="D20" s="529"/>
      <c r="E20" s="530"/>
      <c r="F20" s="531"/>
      <c r="G20" s="532"/>
      <c r="H20" s="530"/>
      <c r="I20" s="533"/>
      <c r="J20" s="532"/>
      <c r="K20" s="530"/>
      <c r="L20" s="534" t="str">
        <f>IF($K20="","",IF($E20="","",IF(B.TransitionalProg!$H$8&gt;0,"",VLOOKUP($E20,' A.Property'!$P$44:$R$50,2,FALSE))))</f>
        <v/>
      </c>
      <c r="M20" s="534" t="str">
        <f>IF($K20="","",IF($E20="","",IF(B.TransitionalProg!$H$8&gt;0,"",VLOOKUP($E20,' A.Property'!$P$44:$R$50,3,FALSE))))</f>
        <v/>
      </c>
      <c r="N20" s="535" t="str">
        <f>IF(K20="", "", IF(E20="", "",IF(B.TransitionalProg!$H$8&gt;0,"",IF(K20&lt;L20,"overHOUSED?",IF(K20&gt;M20, "OVERcrowded?","")))))</f>
        <v/>
      </c>
      <c r="O20" s="536"/>
      <c r="P20" s="737"/>
      <c r="Q20" s="532"/>
      <c r="R20" s="532"/>
      <c r="S20" s="532"/>
      <c r="T20" s="532"/>
      <c r="U20" s="826" t="str">
        <f t="shared" si="0"/>
        <v/>
      </c>
      <c r="V20" s="531"/>
      <c r="W20" s="532"/>
      <c r="X20" s="537" t="str">
        <f t="shared" si="1"/>
        <v/>
      </c>
      <c r="Y20" s="538">
        <f>INDEX(D2.Demographic!$G:$G,MATCH($C20,D2.Demographic!$C:$C,0))</f>
        <v>0</v>
      </c>
      <c r="Z20" s="538">
        <f>INDEX(D2.Demographic!$H:$H,MATCH($C20,D2.Demographic!$C:$C,0))</f>
        <v>0</v>
      </c>
      <c r="AA20" s="538">
        <f>INDEX(D2.Demographic!$I:$I,MATCH($C20,D2.Demographic!$C:$C,0))</f>
        <v>0</v>
      </c>
      <c r="AB20" s="538">
        <f>INDEX(D2.Demographic!$J:$J,MATCH($C20,D2.Demographic!$C:$C,0))</f>
        <v>0</v>
      </c>
      <c r="AC20" s="538">
        <f>INDEX(D2.Demographic!$K:$K,MATCH($C20,D2.Demographic!$C:$C,0))</f>
        <v>0</v>
      </c>
      <c r="AD20" s="538">
        <f>INDEX(D2.Demographic!$L:$L,MATCH($C20,D2.Demographic!$C:$C,0))</f>
        <v>0</v>
      </c>
      <c r="AE20" s="538">
        <f>INDEX(D2.Demographic!$M:$M,MATCH($C20,D2.Demographic!$C:$C,0))</f>
        <v>0</v>
      </c>
      <c r="AF20" s="538">
        <f>INDEX(D2.Demographic!$N:$N,MATCH($C20,D2.Demographic!$C:$C,0))</f>
        <v>0</v>
      </c>
      <c r="AH20" s="546"/>
      <c r="AI20" s="546"/>
      <c r="AJ20" s="548" t="s">
        <v>67</v>
      </c>
      <c r="AK20" s="547" t="s">
        <v>40</v>
      </c>
    </row>
    <row r="21" spans="1:37" ht="20.100000000000001" customHeight="1">
      <c r="A21" s="527" t="str">
        <f t="shared" si="2"/>
        <v/>
      </c>
      <c r="B21" s="527" t="str">
        <f t="shared" si="3"/>
        <v/>
      </c>
      <c r="C21" s="542">
        <v>7</v>
      </c>
      <c r="D21" s="529"/>
      <c r="E21" s="530"/>
      <c r="F21" s="531"/>
      <c r="G21" s="532"/>
      <c r="H21" s="530"/>
      <c r="I21" s="533"/>
      <c r="J21" s="532"/>
      <c r="K21" s="530"/>
      <c r="L21" s="534" t="str">
        <f>IF($K21="","",IF($E21="","",IF(B.TransitionalProg!$H$8&gt;0,"",VLOOKUP($E21,' A.Property'!$P$44:$R$50,2,FALSE))))</f>
        <v/>
      </c>
      <c r="M21" s="534" t="str">
        <f>IF($K21="","",IF($E21="","",IF(B.TransitionalProg!$H$8&gt;0,"",VLOOKUP($E21,' A.Property'!$P$44:$R$50,3,FALSE))))</f>
        <v/>
      </c>
      <c r="N21" s="535" t="str">
        <f>IF(K21="", "", IF(E21="", "",IF(B.TransitionalProg!$H$8&gt;0,"",IF(K21&lt;L21,"overHOUSED?",IF(K21&gt;M21, "OVERcrowded?","")))))</f>
        <v/>
      </c>
      <c r="O21" s="536"/>
      <c r="P21" s="737"/>
      <c r="Q21" s="532"/>
      <c r="R21" s="532"/>
      <c r="S21" s="532"/>
      <c r="T21" s="532"/>
      <c r="U21" s="826" t="str">
        <f t="shared" si="0"/>
        <v/>
      </c>
      <c r="V21" s="531"/>
      <c r="W21" s="532"/>
      <c r="X21" s="537" t="str">
        <f t="shared" si="1"/>
        <v/>
      </c>
      <c r="Y21" s="538">
        <f>INDEX(D2.Demographic!$G:$G,MATCH($C21,D2.Demographic!$C:$C,0))</f>
        <v>0</v>
      </c>
      <c r="Z21" s="538">
        <f>INDEX(D2.Demographic!$H:$H,MATCH($C21,D2.Demographic!$C:$C,0))</f>
        <v>0</v>
      </c>
      <c r="AA21" s="538">
        <f>INDEX(D2.Demographic!$I:$I,MATCH($C21,D2.Demographic!$C:$C,0))</f>
        <v>0</v>
      </c>
      <c r="AB21" s="538">
        <f>INDEX(D2.Demographic!$J:$J,MATCH($C21,D2.Demographic!$C:$C,0))</f>
        <v>0</v>
      </c>
      <c r="AC21" s="538">
        <f>INDEX(D2.Demographic!$K:$K,MATCH($C21,D2.Demographic!$C:$C,0))</f>
        <v>0</v>
      </c>
      <c r="AD21" s="538">
        <f>INDEX(D2.Demographic!$L:$L,MATCH($C21,D2.Demographic!$C:$C,0))</f>
        <v>0</v>
      </c>
      <c r="AE21" s="538">
        <f>INDEX(D2.Demographic!$M:$M,MATCH($C21,D2.Demographic!$C:$C,0))</f>
        <v>0</v>
      </c>
      <c r="AF21" s="538">
        <f>INDEX(D2.Demographic!$N:$N,MATCH($C21,D2.Demographic!$C:$C,0))</f>
        <v>0</v>
      </c>
      <c r="AJ21" s="549" t="s">
        <v>18</v>
      </c>
      <c r="AK21" s="547" t="s">
        <v>15</v>
      </c>
    </row>
    <row r="22" spans="1:37" ht="20.100000000000001" customHeight="1">
      <c r="A22" s="527" t="str">
        <f t="shared" si="2"/>
        <v/>
      </c>
      <c r="B22" s="527" t="str">
        <f t="shared" si="3"/>
        <v/>
      </c>
      <c r="C22" s="542">
        <v>8</v>
      </c>
      <c r="D22" s="529"/>
      <c r="E22" s="530"/>
      <c r="F22" s="531"/>
      <c r="G22" s="532"/>
      <c r="H22" s="530"/>
      <c r="I22" s="533"/>
      <c r="J22" s="532"/>
      <c r="K22" s="530"/>
      <c r="L22" s="534" t="str">
        <f>IF($K22="","",IF($E22="","",IF(B.TransitionalProg!$H$8&gt;0,"",VLOOKUP($E22,' A.Property'!$P$44:$R$50,2,FALSE))))</f>
        <v/>
      </c>
      <c r="M22" s="534" t="str">
        <f>IF($K22="","",IF($E22="","",IF(B.TransitionalProg!$H$8&gt;0,"",VLOOKUP($E22,' A.Property'!$P$44:$R$50,3,FALSE))))</f>
        <v/>
      </c>
      <c r="N22" s="535" t="str">
        <f>IF(K22="", "", IF(E22="", "",IF(B.TransitionalProg!$H$8&gt;0,"",IF(K22&lt;L22,"overHOUSED?",IF(K22&gt;M22, "OVERcrowded?","")))))</f>
        <v/>
      </c>
      <c r="O22" s="536"/>
      <c r="P22" s="737"/>
      <c r="Q22" s="532"/>
      <c r="R22" s="532"/>
      <c r="S22" s="532"/>
      <c r="T22" s="532"/>
      <c r="U22" s="826" t="str">
        <f t="shared" si="0"/>
        <v/>
      </c>
      <c r="V22" s="531"/>
      <c r="W22" s="532"/>
      <c r="X22" s="537" t="str">
        <f t="shared" si="1"/>
        <v/>
      </c>
      <c r="Y22" s="538">
        <f>INDEX(D2.Demographic!$G:$G,MATCH($C22,D2.Demographic!$C:$C,0))</f>
        <v>0</v>
      </c>
      <c r="Z22" s="538">
        <f>INDEX(D2.Demographic!$H:$H,MATCH($C22,D2.Demographic!$C:$C,0))</f>
        <v>0</v>
      </c>
      <c r="AA22" s="538">
        <f>INDEX(D2.Demographic!$I:$I,MATCH($C22,D2.Demographic!$C:$C,0))</f>
        <v>0</v>
      </c>
      <c r="AB22" s="538">
        <f>INDEX(D2.Demographic!$J:$J,MATCH($C22,D2.Demographic!$C:$C,0))</f>
        <v>0</v>
      </c>
      <c r="AC22" s="538">
        <f>INDEX(D2.Demographic!$K:$K,MATCH($C22,D2.Demographic!$C:$C,0))</f>
        <v>0</v>
      </c>
      <c r="AD22" s="538">
        <f>INDEX(D2.Demographic!$L:$L,MATCH($C22,D2.Demographic!$C:$C,0))</f>
        <v>0</v>
      </c>
      <c r="AE22" s="538">
        <f>INDEX(D2.Demographic!$M:$M,MATCH($C22,D2.Demographic!$C:$C,0))</f>
        <v>0</v>
      </c>
      <c r="AF22" s="538">
        <f>INDEX(D2.Demographic!$N:$N,MATCH($C22,D2.Demographic!$C:$C,0))</f>
        <v>0</v>
      </c>
      <c r="AJ22" s="548" t="s">
        <v>36</v>
      </c>
    </row>
    <row r="23" spans="1:37" ht="20.100000000000001" customHeight="1">
      <c r="A23" s="527" t="str">
        <f t="shared" si="2"/>
        <v/>
      </c>
      <c r="B23" s="527" t="str">
        <f t="shared" si="3"/>
        <v/>
      </c>
      <c r="C23" s="542">
        <v>9</v>
      </c>
      <c r="D23" s="529"/>
      <c r="E23" s="530"/>
      <c r="F23" s="531"/>
      <c r="G23" s="532"/>
      <c r="H23" s="530"/>
      <c r="I23" s="533"/>
      <c r="J23" s="532"/>
      <c r="K23" s="530"/>
      <c r="L23" s="534" t="str">
        <f>IF($K23="","",IF($E23="","",IF(B.TransitionalProg!$H$8&gt;0,"",VLOOKUP($E23,' A.Property'!$P$44:$R$50,2,FALSE))))</f>
        <v/>
      </c>
      <c r="M23" s="534" t="str">
        <f>IF($K23="","",IF($E23="","",IF(B.TransitionalProg!$H$8&gt;0,"",VLOOKUP($E23,' A.Property'!$P$44:$R$50,3,FALSE))))</f>
        <v/>
      </c>
      <c r="N23" s="535" t="str">
        <f>IF(K23="", "", IF(E23="", "",IF(B.TransitionalProg!$H$8&gt;0,"",IF(K23&lt;L23,"overHOUSED?",IF(K23&gt;M23, "OVERcrowded?","")))))</f>
        <v/>
      </c>
      <c r="O23" s="536"/>
      <c r="P23" s="737"/>
      <c r="Q23" s="532"/>
      <c r="R23" s="532"/>
      <c r="S23" s="532"/>
      <c r="T23" s="532"/>
      <c r="U23" s="826" t="str">
        <f t="shared" si="0"/>
        <v/>
      </c>
      <c r="V23" s="531"/>
      <c r="W23" s="532"/>
      <c r="X23" s="537" t="str">
        <f t="shared" si="1"/>
        <v/>
      </c>
      <c r="Y23" s="538">
        <f>INDEX(D2.Demographic!$G:$G,MATCH($C23,D2.Demographic!$C:$C,0))</f>
        <v>0</v>
      </c>
      <c r="Z23" s="538">
        <f>INDEX(D2.Demographic!$H:$H,MATCH($C23,D2.Demographic!$C:$C,0))</f>
        <v>0</v>
      </c>
      <c r="AA23" s="538">
        <f>INDEX(D2.Demographic!$I:$I,MATCH($C23,D2.Demographic!$C:$C,0))</f>
        <v>0</v>
      </c>
      <c r="AB23" s="538">
        <f>INDEX(D2.Demographic!$J:$J,MATCH($C23,D2.Demographic!$C:$C,0))</f>
        <v>0</v>
      </c>
      <c r="AC23" s="538">
        <f>INDEX(D2.Demographic!$K:$K,MATCH($C23,D2.Demographic!$C:$C,0))</f>
        <v>0</v>
      </c>
      <c r="AD23" s="538">
        <f>INDEX(D2.Demographic!$L:$L,MATCH($C23,D2.Demographic!$C:$C,0))</f>
        <v>0</v>
      </c>
      <c r="AE23" s="538">
        <f>INDEX(D2.Demographic!$M:$M,MATCH($C23,D2.Demographic!$C:$C,0))</f>
        <v>0</v>
      </c>
      <c r="AF23" s="538">
        <f>INDEX(D2.Demographic!$N:$N,MATCH($C23,D2.Demographic!$C:$C,0))</f>
        <v>0</v>
      </c>
      <c r="AJ23" s="549" t="s">
        <v>175</v>
      </c>
    </row>
    <row r="24" spans="1:37" ht="20.100000000000001" customHeight="1">
      <c r="A24" s="527" t="str">
        <f t="shared" si="2"/>
        <v/>
      </c>
      <c r="B24" s="527" t="str">
        <f t="shared" si="3"/>
        <v/>
      </c>
      <c r="C24" s="542">
        <v>10</v>
      </c>
      <c r="D24" s="529"/>
      <c r="E24" s="530"/>
      <c r="F24" s="531"/>
      <c r="G24" s="532"/>
      <c r="H24" s="530"/>
      <c r="I24" s="533"/>
      <c r="J24" s="532"/>
      <c r="K24" s="530"/>
      <c r="L24" s="534" t="str">
        <f>IF($K24="","",IF($E24="","",IF(B.TransitionalProg!$H$8&gt;0,"",VLOOKUP($E24,' A.Property'!$P$44:$R$50,2,FALSE))))</f>
        <v/>
      </c>
      <c r="M24" s="534" t="str">
        <f>IF($K24="","",IF($E24="","",IF(B.TransitionalProg!$H$8&gt;0,"",VLOOKUP($E24,' A.Property'!$P$44:$R$50,3,FALSE))))</f>
        <v/>
      </c>
      <c r="N24" s="535" t="str">
        <f>IF(K24="", "", IF(E24="", "",IF(B.TransitionalProg!$H$8&gt;0,"",IF(K24&lt;L24,"overHOUSED?",IF(K24&gt;M24, "OVERcrowded?","")))))</f>
        <v/>
      </c>
      <c r="O24" s="536"/>
      <c r="P24" s="737"/>
      <c r="Q24" s="532"/>
      <c r="R24" s="532"/>
      <c r="S24" s="532"/>
      <c r="T24" s="532"/>
      <c r="U24" s="826" t="str">
        <f t="shared" si="0"/>
        <v/>
      </c>
      <c r="V24" s="531"/>
      <c r="W24" s="532"/>
      <c r="X24" s="537" t="str">
        <f t="shared" si="1"/>
        <v/>
      </c>
      <c r="Y24" s="538">
        <f>INDEX(D2.Demographic!$G:$G,MATCH($C24,D2.Demographic!$C:$C,0))</f>
        <v>0</v>
      </c>
      <c r="Z24" s="538">
        <f>INDEX(D2.Demographic!$H:$H,MATCH($C24,D2.Demographic!$C:$C,0))</f>
        <v>0</v>
      </c>
      <c r="AA24" s="538">
        <f>INDEX(D2.Demographic!$I:$I,MATCH($C24,D2.Demographic!$C:$C,0))</f>
        <v>0</v>
      </c>
      <c r="AB24" s="538">
        <f>INDEX(D2.Demographic!$J:$J,MATCH($C24,D2.Demographic!$C:$C,0))</f>
        <v>0</v>
      </c>
      <c r="AC24" s="538">
        <f>INDEX(D2.Demographic!$K:$K,MATCH($C24,D2.Demographic!$C:$C,0))</f>
        <v>0</v>
      </c>
      <c r="AD24" s="538">
        <f>INDEX(D2.Demographic!$L:$L,MATCH($C24,D2.Demographic!$C:$C,0))</f>
        <v>0</v>
      </c>
      <c r="AE24" s="538">
        <f>INDEX(D2.Demographic!$M:$M,MATCH($C24,D2.Demographic!$C:$C,0))</f>
        <v>0</v>
      </c>
      <c r="AF24" s="538">
        <f>INDEX(D2.Demographic!$N:$N,MATCH($C24,D2.Demographic!$C:$C,0))</f>
        <v>0</v>
      </c>
      <c r="AJ24" s="549" t="s">
        <v>176</v>
      </c>
    </row>
    <row r="25" spans="1:37" ht="20.100000000000001" customHeight="1">
      <c r="A25" s="527" t="str">
        <f t="shared" si="2"/>
        <v/>
      </c>
      <c r="B25" s="527" t="str">
        <f t="shared" si="3"/>
        <v/>
      </c>
      <c r="C25" s="542">
        <v>11</v>
      </c>
      <c r="D25" s="529"/>
      <c r="E25" s="530"/>
      <c r="F25" s="531"/>
      <c r="G25" s="532"/>
      <c r="H25" s="530"/>
      <c r="I25" s="533"/>
      <c r="J25" s="532"/>
      <c r="K25" s="530"/>
      <c r="L25" s="534" t="str">
        <f>IF($K25="","",IF($E25="","",IF(B.TransitionalProg!$H$8&gt;0,"",VLOOKUP($E25,' A.Property'!$P$44:$R$50,2,FALSE))))</f>
        <v/>
      </c>
      <c r="M25" s="534" t="str">
        <f>IF($K25="","",IF($E25="","",IF(B.TransitionalProg!$H$8&gt;0,"",VLOOKUP($E25,' A.Property'!$P$44:$R$50,3,FALSE))))</f>
        <v/>
      </c>
      <c r="N25" s="535" t="str">
        <f>IF(K25="", "", IF(E25="", "",IF(B.TransitionalProg!$H$8&gt;0,"",IF(K25&lt;L25,"overHOUSED?",IF(K25&gt;M25, "OVERcrowded?","")))))</f>
        <v/>
      </c>
      <c r="O25" s="536"/>
      <c r="P25" s="737"/>
      <c r="Q25" s="532"/>
      <c r="R25" s="532"/>
      <c r="S25" s="532"/>
      <c r="T25" s="532"/>
      <c r="U25" s="826" t="str">
        <f t="shared" si="0"/>
        <v/>
      </c>
      <c r="V25" s="531"/>
      <c r="W25" s="532"/>
      <c r="X25" s="537" t="str">
        <f t="shared" si="1"/>
        <v/>
      </c>
      <c r="Y25" s="538">
        <f>INDEX(D2.Demographic!$G:$G,MATCH($C25,D2.Demographic!$C:$C,0))</f>
        <v>0</v>
      </c>
      <c r="Z25" s="538">
        <f>INDEX(D2.Demographic!$H:$H,MATCH($C25,D2.Demographic!$C:$C,0))</f>
        <v>0</v>
      </c>
      <c r="AA25" s="538">
        <f>INDEX(D2.Demographic!$I:$I,MATCH($C25,D2.Demographic!$C:$C,0))</f>
        <v>0</v>
      </c>
      <c r="AB25" s="538">
        <f>INDEX(D2.Demographic!$J:$J,MATCH($C25,D2.Demographic!$C:$C,0))</f>
        <v>0</v>
      </c>
      <c r="AC25" s="538">
        <f>INDEX(D2.Demographic!$K:$K,MATCH($C25,D2.Demographic!$C:$C,0))</f>
        <v>0</v>
      </c>
      <c r="AD25" s="538">
        <f>INDEX(D2.Demographic!$L:$L,MATCH($C25,D2.Demographic!$C:$C,0))</f>
        <v>0</v>
      </c>
      <c r="AE25" s="538">
        <f>INDEX(D2.Demographic!$M:$M,MATCH($C25,D2.Demographic!$C:$C,0))</f>
        <v>0</v>
      </c>
      <c r="AF25" s="538">
        <f>INDEX(D2.Demographic!$N:$N,MATCH($C25,D2.Demographic!$C:$C,0))</f>
        <v>0</v>
      </c>
      <c r="AJ25" s="549" t="s">
        <v>20</v>
      </c>
    </row>
    <row r="26" spans="1:37" ht="20.100000000000001" customHeight="1">
      <c r="A26" s="527" t="str">
        <f t="shared" si="2"/>
        <v/>
      </c>
      <c r="B26" s="527" t="str">
        <f t="shared" si="3"/>
        <v/>
      </c>
      <c r="C26" s="542">
        <v>12</v>
      </c>
      <c r="D26" s="529"/>
      <c r="E26" s="530"/>
      <c r="F26" s="531"/>
      <c r="G26" s="532"/>
      <c r="H26" s="530"/>
      <c r="I26" s="533"/>
      <c r="J26" s="532"/>
      <c r="K26" s="530"/>
      <c r="L26" s="534" t="str">
        <f>IF($K26="","",IF($E26="","",IF(B.TransitionalProg!$H$8&gt;0,"",VLOOKUP($E26,' A.Property'!$P$44:$R$50,2,FALSE))))</f>
        <v/>
      </c>
      <c r="M26" s="534" t="str">
        <f>IF($K26="","",IF($E26="","",IF(B.TransitionalProg!$H$8&gt;0,"",VLOOKUP($E26,' A.Property'!$P$44:$R$50,3,FALSE))))</f>
        <v/>
      </c>
      <c r="N26" s="535" t="str">
        <f>IF(K26="", "", IF(E26="", "",IF(B.TransitionalProg!$H$8&gt;0,"",IF(K26&lt;L26,"overHOUSED?",IF(K26&gt;M26, "OVERcrowded?","")))))</f>
        <v/>
      </c>
      <c r="O26" s="536"/>
      <c r="P26" s="737"/>
      <c r="Q26" s="532"/>
      <c r="R26" s="532"/>
      <c r="S26" s="532"/>
      <c r="T26" s="532"/>
      <c r="U26" s="826" t="str">
        <f t="shared" si="0"/>
        <v/>
      </c>
      <c r="V26" s="531"/>
      <c r="W26" s="532"/>
      <c r="X26" s="537" t="str">
        <f t="shared" si="1"/>
        <v/>
      </c>
      <c r="Y26" s="538">
        <f>INDEX(D2.Demographic!$G:$G,MATCH($C26,D2.Demographic!$C:$C,0))</f>
        <v>0</v>
      </c>
      <c r="Z26" s="538">
        <f>INDEX(D2.Demographic!$H:$H,MATCH($C26,D2.Demographic!$C:$C,0))</f>
        <v>0</v>
      </c>
      <c r="AA26" s="538">
        <f>INDEX(D2.Demographic!$I:$I,MATCH($C26,D2.Demographic!$C:$C,0))</f>
        <v>0</v>
      </c>
      <c r="AB26" s="538">
        <f>INDEX(D2.Demographic!$J:$J,MATCH($C26,D2.Demographic!$C:$C,0))</f>
        <v>0</v>
      </c>
      <c r="AC26" s="538">
        <f>INDEX(D2.Demographic!$K:$K,MATCH($C26,D2.Demographic!$C:$C,0))</f>
        <v>0</v>
      </c>
      <c r="AD26" s="538">
        <f>INDEX(D2.Demographic!$L:$L,MATCH($C26,D2.Demographic!$C:$C,0))</f>
        <v>0</v>
      </c>
      <c r="AE26" s="538">
        <f>INDEX(D2.Demographic!$M:$M,MATCH($C26,D2.Demographic!$C:$C,0))</f>
        <v>0</v>
      </c>
      <c r="AF26" s="538">
        <f>INDEX(D2.Demographic!$N:$N,MATCH($C26,D2.Demographic!$C:$C,0))</f>
        <v>0</v>
      </c>
      <c r="AJ26" s="549" t="s">
        <v>19</v>
      </c>
    </row>
    <row r="27" spans="1:37" ht="20.100000000000001" customHeight="1">
      <c r="A27" s="527" t="str">
        <f t="shared" si="2"/>
        <v/>
      </c>
      <c r="B27" s="527" t="str">
        <f t="shared" si="3"/>
        <v/>
      </c>
      <c r="C27" s="542">
        <v>13</v>
      </c>
      <c r="D27" s="529"/>
      <c r="E27" s="530"/>
      <c r="F27" s="531"/>
      <c r="G27" s="532"/>
      <c r="H27" s="530"/>
      <c r="I27" s="533"/>
      <c r="J27" s="532"/>
      <c r="K27" s="530"/>
      <c r="L27" s="534" t="str">
        <f>IF($K27="","",IF($E27="","",IF(B.TransitionalProg!$H$8&gt;0,"",VLOOKUP($E27,' A.Property'!$P$44:$R$50,2,FALSE))))</f>
        <v/>
      </c>
      <c r="M27" s="534" t="str">
        <f>IF($K27="","",IF($E27="","",IF(B.TransitionalProg!$H$8&gt;0,"",VLOOKUP($E27,' A.Property'!$P$44:$R$50,3,FALSE))))</f>
        <v/>
      </c>
      <c r="N27" s="535" t="str">
        <f>IF(K27="", "", IF(E27="", "",IF(B.TransitionalProg!$H$8&gt;0,"",IF(K27&lt;L27,"overHOUSED?",IF(K27&gt;M27, "OVERcrowded?","")))))</f>
        <v/>
      </c>
      <c r="O27" s="536"/>
      <c r="P27" s="737"/>
      <c r="Q27" s="532"/>
      <c r="R27" s="532"/>
      <c r="S27" s="532"/>
      <c r="T27" s="532"/>
      <c r="U27" s="826" t="str">
        <f t="shared" si="0"/>
        <v/>
      </c>
      <c r="V27" s="531"/>
      <c r="W27" s="532"/>
      <c r="X27" s="537" t="str">
        <f t="shared" si="1"/>
        <v/>
      </c>
      <c r="Y27" s="538">
        <f>INDEX(D2.Demographic!$G:$G,MATCH($C27,D2.Demographic!$C:$C,0))</f>
        <v>0</v>
      </c>
      <c r="Z27" s="538">
        <f>INDEX(D2.Demographic!$H:$H,MATCH($C27,D2.Demographic!$C:$C,0))</f>
        <v>0</v>
      </c>
      <c r="AA27" s="538">
        <f>INDEX(D2.Demographic!$I:$I,MATCH($C27,D2.Demographic!$C:$C,0))</f>
        <v>0</v>
      </c>
      <c r="AB27" s="538">
        <f>INDEX(D2.Demographic!$J:$J,MATCH($C27,D2.Demographic!$C:$C,0))</f>
        <v>0</v>
      </c>
      <c r="AC27" s="538">
        <f>INDEX(D2.Demographic!$K:$K,MATCH($C27,D2.Demographic!$C:$C,0))</f>
        <v>0</v>
      </c>
      <c r="AD27" s="538">
        <f>INDEX(D2.Demographic!$L:$L,MATCH($C27,D2.Demographic!$C:$C,0))</f>
        <v>0</v>
      </c>
      <c r="AE27" s="538">
        <f>INDEX(D2.Demographic!$M:$M,MATCH($C27,D2.Demographic!$C:$C,0))</f>
        <v>0</v>
      </c>
      <c r="AF27" s="538">
        <f>INDEX(D2.Demographic!$N:$N,MATCH($C27,D2.Demographic!$C:$C,0))</f>
        <v>0</v>
      </c>
      <c r="AJ27" s="548" t="s">
        <v>80</v>
      </c>
    </row>
    <row r="28" spans="1:37" ht="20.100000000000001" customHeight="1">
      <c r="A28" s="527" t="str">
        <f t="shared" si="2"/>
        <v/>
      </c>
      <c r="B28" s="527" t="str">
        <f t="shared" si="3"/>
        <v/>
      </c>
      <c r="C28" s="542">
        <v>14</v>
      </c>
      <c r="D28" s="529"/>
      <c r="E28" s="530"/>
      <c r="F28" s="531"/>
      <c r="G28" s="532"/>
      <c r="H28" s="530"/>
      <c r="I28" s="533"/>
      <c r="J28" s="532"/>
      <c r="K28" s="530"/>
      <c r="L28" s="534" t="str">
        <f>IF($K28="","",IF($E28="","",IF(B.TransitionalProg!$H$8&gt;0,"",VLOOKUP($E28,' A.Property'!$P$44:$R$50,2,FALSE))))</f>
        <v/>
      </c>
      <c r="M28" s="534" t="str">
        <f>IF($K28="","",IF($E28="","",IF(B.TransitionalProg!$H$8&gt;0,"",VLOOKUP($E28,' A.Property'!$P$44:$R$50,3,FALSE))))</f>
        <v/>
      </c>
      <c r="N28" s="535" t="str">
        <f>IF(K28="", "", IF(E28="", "",IF(B.TransitionalProg!$H$8&gt;0,"",IF(K28&lt;L28,"overHOUSED?",IF(K28&gt;M28, "OVERcrowded?","")))))</f>
        <v/>
      </c>
      <c r="O28" s="536"/>
      <c r="P28" s="737"/>
      <c r="Q28" s="532"/>
      <c r="R28" s="532"/>
      <c r="S28" s="532"/>
      <c r="T28" s="532"/>
      <c r="U28" s="826" t="str">
        <f t="shared" si="0"/>
        <v/>
      </c>
      <c r="V28" s="531"/>
      <c r="W28" s="532"/>
      <c r="X28" s="537" t="str">
        <f t="shared" si="1"/>
        <v/>
      </c>
      <c r="Y28" s="538">
        <f>INDEX(D2.Demographic!$G:$G,MATCH($C28,D2.Demographic!$C:$C,0))</f>
        <v>0</v>
      </c>
      <c r="Z28" s="538">
        <f>INDEX(D2.Demographic!$H:$H,MATCH($C28,D2.Demographic!$C:$C,0))</f>
        <v>0</v>
      </c>
      <c r="AA28" s="538">
        <f>INDEX(D2.Demographic!$I:$I,MATCH($C28,D2.Demographic!$C:$C,0))</f>
        <v>0</v>
      </c>
      <c r="AB28" s="538">
        <f>INDEX(D2.Demographic!$J:$J,MATCH($C28,D2.Demographic!$C:$C,0))</f>
        <v>0</v>
      </c>
      <c r="AC28" s="538">
        <f>INDEX(D2.Demographic!$K:$K,MATCH($C28,D2.Demographic!$C:$C,0))</f>
        <v>0</v>
      </c>
      <c r="AD28" s="538">
        <f>INDEX(D2.Demographic!$L:$L,MATCH($C28,D2.Demographic!$C:$C,0))</f>
        <v>0</v>
      </c>
      <c r="AE28" s="538">
        <f>INDEX(D2.Demographic!$M:$M,MATCH($C28,D2.Demographic!$C:$C,0))</f>
        <v>0</v>
      </c>
      <c r="AF28" s="538">
        <f>INDEX(D2.Demographic!$N:$N,MATCH($C28,D2.Demographic!$C:$C,0))</f>
        <v>0</v>
      </c>
      <c r="AJ28" s="550"/>
    </row>
    <row r="29" spans="1:37" ht="20.100000000000001" customHeight="1">
      <c r="A29" s="527" t="str">
        <f t="shared" si="2"/>
        <v/>
      </c>
      <c r="B29" s="527" t="str">
        <f t="shared" si="3"/>
        <v/>
      </c>
      <c r="C29" s="542">
        <v>15</v>
      </c>
      <c r="D29" s="529"/>
      <c r="E29" s="530"/>
      <c r="F29" s="531"/>
      <c r="G29" s="532"/>
      <c r="H29" s="530"/>
      <c r="I29" s="533"/>
      <c r="J29" s="532"/>
      <c r="K29" s="530"/>
      <c r="L29" s="534" t="str">
        <f>IF($K29="","",IF($E29="","",IF(B.TransitionalProg!$H$8&gt;0,"",VLOOKUP($E29,' A.Property'!$P$44:$R$50,2,FALSE))))</f>
        <v/>
      </c>
      <c r="M29" s="534" t="str">
        <f>IF($K29="","",IF($E29="","",IF(B.TransitionalProg!$H$8&gt;0,"",VLOOKUP($E29,' A.Property'!$P$44:$R$50,3,FALSE))))</f>
        <v/>
      </c>
      <c r="N29" s="535" t="str">
        <f>IF(K29="", "", IF(E29="", "",IF(B.TransitionalProg!$H$8&gt;0,"",IF(K29&lt;L29,"overHOUSED?",IF(K29&gt;M29, "OVERcrowded?","")))))</f>
        <v/>
      </c>
      <c r="O29" s="536"/>
      <c r="P29" s="737"/>
      <c r="Q29" s="532"/>
      <c r="R29" s="532"/>
      <c r="S29" s="532"/>
      <c r="T29" s="532"/>
      <c r="U29" s="826" t="str">
        <f t="shared" si="0"/>
        <v/>
      </c>
      <c r="V29" s="531"/>
      <c r="W29" s="532"/>
      <c r="X29" s="537" t="str">
        <f t="shared" si="1"/>
        <v/>
      </c>
      <c r="Y29" s="538">
        <f>INDEX(D2.Demographic!$G:$G,MATCH($C29,D2.Demographic!$C:$C,0))</f>
        <v>0</v>
      </c>
      <c r="Z29" s="538">
        <f>INDEX(D2.Demographic!$H:$H,MATCH($C29,D2.Demographic!$C:$C,0))</f>
        <v>0</v>
      </c>
      <c r="AA29" s="538">
        <f>INDEX(D2.Demographic!$I:$I,MATCH($C29,D2.Demographic!$C:$C,0))</f>
        <v>0</v>
      </c>
      <c r="AB29" s="538">
        <f>INDEX(D2.Demographic!$J:$J,MATCH($C29,D2.Demographic!$C:$C,0))</f>
        <v>0</v>
      </c>
      <c r="AC29" s="538">
        <f>INDEX(D2.Demographic!$K:$K,MATCH($C29,D2.Demographic!$C:$C,0))</f>
        <v>0</v>
      </c>
      <c r="AD29" s="538">
        <f>INDEX(D2.Demographic!$L:$L,MATCH($C29,D2.Demographic!$C:$C,0))</f>
        <v>0</v>
      </c>
      <c r="AE29" s="538">
        <f>INDEX(D2.Demographic!$M:$M,MATCH($C29,D2.Demographic!$C:$C,0))</f>
        <v>0</v>
      </c>
      <c r="AF29" s="538">
        <f>INDEX(D2.Demographic!$N:$N,MATCH($C29,D2.Demographic!$C:$C,0))</f>
        <v>0</v>
      </c>
      <c r="AJ29" s="550"/>
    </row>
    <row r="30" spans="1:37" ht="20.100000000000001" customHeight="1">
      <c r="A30" s="527" t="str">
        <f t="shared" si="2"/>
        <v/>
      </c>
      <c r="B30" s="527" t="str">
        <f t="shared" si="3"/>
        <v/>
      </c>
      <c r="C30" s="542">
        <v>16</v>
      </c>
      <c r="D30" s="529"/>
      <c r="E30" s="530"/>
      <c r="F30" s="531"/>
      <c r="G30" s="532"/>
      <c r="H30" s="530"/>
      <c r="I30" s="533"/>
      <c r="J30" s="532"/>
      <c r="K30" s="530"/>
      <c r="L30" s="534" t="str">
        <f>IF($K30="","",IF($E30="","",IF(B.TransitionalProg!$H$8&gt;0,"",VLOOKUP($E30,' A.Property'!$P$44:$R$50,2,FALSE))))</f>
        <v/>
      </c>
      <c r="M30" s="534" t="str">
        <f>IF($K30="","",IF($E30="","",IF(B.TransitionalProg!$H$8&gt;0,"",VLOOKUP($E30,' A.Property'!$P$44:$R$50,3,FALSE))))</f>
        <v/>
      </c>
      <c r="N30" s="535" t="str">
        <f>IF(K30="", "", IF(E30="", "",IF(B.TransitionalProg!$H$8&gt;0,"",IF(K30&lt;L30,"overHOUSED?",IF(K30&gt;M30, "OVERcrowded?","")))))</f>
        <v/>
      </c>
      <c r="O30" s="536"/>
      <c r="P30" s="737"/>
      <c r="Q30" s="532"/>
      <c r="R30" s="532"/>
      <c r="S30" s="532"/>
      <c r="T30" s="532"/>
      <c r="U30" s="826" t="str">
        <f t="shared" si="0"/>
        <v/>
      </c>
      <c r="V30" s="531"/>
      <c r="W30" s="532"/>
      <c r="X30" s="537" t="str">
        <f t="shared" si="1"/>
        <v/>
      </c>
      <c r="Y30" s="538">
        <f>INDEX(D2.Demographic!$G:$G,MATCH($C30,D2.Demographic!$C:$C,0))</f>
        <v>0</v>
      </c>
      <c r="Z30" s="538">
        <f>INDEX(D2.Demographic!$H:$H,MATCH($C30,D2.Demographic!$C:$C,0))</f>
        <v>0</v>
      </c>
      <c r="AA30" s="538">
        <f>INDEX(D2.Demographic!$I:$I,MATCH($C30,D2.Demographic!$C:$C,0))</f>
        <v>0</v>
      </c>
      <c r="AB30" s="538">
        <f>INDEX(D2.Demographic!$J:$J,MATCH($C30,D2.Demographic!$C:$C,0))</f>
        <v>0</v>
      </c>
      <c r="AC30" s="538">
        <f>INDEX(D2.Demographic!$K:$K,MATCH($C30,D2.Demographic!$C:$C,0))</f>
        <v>0</v>
      </c>
      <c r="AD30" s="538">
        <f>INDEX(D2.Demographic!$L:$L,MATCH($C30,D2.Demographic!$C:$C,0))</f>
        <v>0</v>
      </c>
      <c r="AE30" s="538">
        <f>INDEX(D2.Demographic!$M:$M,MATCH($C30,D2.Demographic!$C:$C,0))</f>
        <v>0</v>
      </c>
      <c r="AF30" s="538">
        <f>INDEX(D2.Demographic!$N:$N,MATCH($C30,D2.Demographic!$C:$C,0))</f>
        <v>0</v>
      </c>
    </row>
    <row r="31" spans="1:37" ht="20.100000000000001" customHeight="1">
      <c r="A31" s="527" t="str">
        <f t="shared" si="2"/>
        <v/>
      </c>
      <c r="B31" s="527" t="str">
        <f t="shared" si="3"/>
        <v/>
      </c>
      <c r="C31" s="542">
        <v>17</v>
      </c>
      <c r="D31" s="529"/>
      <c r="E31" s="530"/>
      <c r="F31" s="531"/>
      <c r="G31" s="532"/>
      <c r="H31" s="530"/>
      <c r="I31" s="533"/>
      <c r="J31" s="532"/>
      <c r="K31" s="530"/>
      <c r="L31" s="534" t="str">
        <f>IF($K31="","",IF($E31="","",IF(B.TransitionalProg!$H$8&gt;0,"",VLOOKUP($E31,' A.Property'!$P$44:$R$50,2,FALSE))))</f>
        <v/>
      </c>
      <c r="M31" s="534" t="str">
        <f>IF($K31="","",IF($E31="","",IF(B.TransitionalProg!$H$8&gt;0,"",VLOOKUP($E31,' A.Property'!$P$44:$R$50,3,FALSE))))</f>
        <v/>
      </c>
      <c r="N31" s="535" t="str">
        <f>IF(K31="", "", IF(E31="", "",IF(B.TransitionalProg!$H$8&gt;0,"",IF(K31&lt;L31,"overHOUSED?",IF(K31&gt;M31, "OVERcrowded?","")))))</f>
        <v/>
      </c>
      <c r="O31" s="536"/>
      <c r="P31" s="737"/>
      <c r="Q31" s="532"/>
      <c r="R31" s="532"/>
      <c r="S31" s="532"/>
      <c r="T31" s="532"/>
      <c r="U31" s="826" t="str">
        <f t="shared" si="0"/>
        <v/>
      </c>
      <c r="V31" s="531"/>
      <c r="W31" s="532"/>
      <c r="X31" s="537" t="str">
        <f t="shared" si="1"/>
        <v/>
      </c>
      <c r="Y31" s="538">
        <f>INDEX(D2.Demographic!$G:$G,MATCH($C31,D2.Demographic!$C:$C,0))</f>
        <v>0</v>
      </c>
      <c r="Z31" s="538">
        <f>INDEX(D2.Demographic!$H:$H,MATCH($C31,D2.Demographic!$C:$C,0))</f>
        <v>0</v>
      </c>
      <c r="AA31" s="538">
        <f>INDEX(D2.Demographic!$I:$I,MATCH($C31,D2.Demographic!$C:$C,0))</f>
        <v>0</v>
      </c>
      <c r="AB31" s="538">
        <f>INDEX(D2.Demographic!$J:$J,MATCH($C31,D2.Demographic!$C:$C,0))</f>
        <v>0</v>
      </c>
      <c r="AC31" s="538">
        <f>INDEX(D2.Demographic!$K:$K,MATCH($C31,D2.Demographic!$C:$C,0))</f>
        <v>0</v>
      </c>
      <c r="AD31" s="538">
        <f>INDEX(D2.Demographic!$L:$L,MATCH($C31,D2.Demographic!$C:$C,0))</f>
        <v>0</v>
      </c>
      <c r="AE31" s="538">
        <f>INDEX(D2.Demographic!$M:$M,MATCH($C31,D2.Demographic!$C:$C,0))</f>
        <v>0</v>
      </c>
      <c r="AF31" s="538">
        <f>INDEX(D2.Demographic!$N:$N,MATCH($C31,D2.Demographic!$C:$C,0))</f>
        <v>0</v>
      </c>
    </row>
    <row r="32" spans="1:37" ht="20.100000000000001" customHeight="1">
      <c r="A32" s="527" t="str">
        <f t="shared" si="2"/>
        <v/>
      </c>
      <c r="B32" s="527" t="str">
        <f t="shared" si="3"/>
        <v/>
      </c>
      <c r="C32" s="542">
        <v>18</v>
      </c>
      <c r="D32" s="529"/>
      <c r="E32" s="530"/>
      <c r="F32" s="531"/>
      <c r="G32" s="532"/>
      <c r="H32" s="530"/>
      <c r="I32" s="533"/>
      <c r="J32" s="532"/>
      <c r="K32" s="530"/>
      <c r="L32" s="534" t="str">
        <f>IF($K32="","",IF($E32="","",IF(B.TransitionalProg!$H$8&gt;0,"",VLOOKUP($E32,' A.Property'!$P$44:$R$50,2,FALSE))))</f>
        <v/>
      </c>
      <c r="M32" s="534" t="str">
        <f>IF($K32="","",IF($E32="","",IF(B.TransitionalProg!$H$8&gt;0,"",VLOOKUP($E32,' A.Property'!$P$44:$R$50,3,FALSE))))</f>
        <v/>
      </c>
      <c r="N32" s="535" t="str">
        <f>IF(K32="", "", IF(E32="", "",IF(B.TransitionalProg!$H$8&gt;0,"",IF(K32&lt;L32,"overHOUSED?",IF(K32&gt;M32, "OVERcrowded?","")))))</f>
        <v/>
      </c>
      <c r="O32" s="536"/>
      <c r="P32" s="737"/>
      <c r="Q32" s="532"/>
      <c r="R32" s="532"/>
      <c r="S32" s="532"/>
      <c r="T32" s="532"/>
      <c r="U32" s="826" t="str">
        <f t="shared" si="0"/>
        <v/>
      </c>
      <c r="V32" s="531"/>
      <c r="W32" s="532"/>
      <c r="X32" s="537" t="str">
        <f t="shared" si="1"/>
        <v/>
      </c>
      <c r="Y32" s="538">
        <f>INDEX(D2.Demographic!$G:$G,MATCH($C32,D2.Demographic!$C:$C,0))</f>
        <v>0</v>
      </c>
      <c r="Z32" s="538">
        <f>INDEX(D2.Demographic!$H:$H,MATCH($C32,D2.Demographic!$C:$C,0))</f>
        <v>0</v>
      </c>
      <c r="AA32" s="538">
        <f>INDEX(D2.Demographic!$I:$I,MATCH($C32,D2.Demographic!$C:$C,0))</f>
        <v>0</v>
      </c>
      <c r="AB32" s="538">
        <f>INDEX(D2.Demographic!$J:$J,MATCH($C32,D2.Demographic!$C:$C,0))</f>
        <v>0</v>
      </c>
      <c r="AC32" s="538">
        <f>INDEX(D2.Demographic!$K:$K,MATCH($C32,D2.Demographic!$C:$C,0))</f>
        <v>0</v>
      </c>
      <c r="AD32" s="538">
        <f>INDEX(D2.Demographic!$L:$L,MATCH($C32,D2.Demographic!$C:$C,0))</f>
        <v>0</v>
      </c>
      <c r="AE32" s="538">
        <f>INDEX(D2.Demographic!$M:$M,MATCH($C32,D2.Demographic!$C:$C,0))</f>
        <v>0</v>
      </c>
      <c r="AF32" s="538">
        <f>INDEX(D2.Demographic!$N:$N,MATCH($C32,D2.Demographic!$C:$C,0))</f>
        <v>0</v>
      </c>
    </row>
    <row r="33" spans="1:32" ht="20.100000000000001" customHeight="1">
      <c r="A33" s="527" t="str">
        <f t="shared" si="2"/>
        <v/>
      </c>
      <c r="B33" s="527" t="str">
        <f t="shared" si="3"/>
        <v/>
      </c>
      <c r="C33" s="542">
        <v>19</v>
      </c>
      <c r="D33" s="529"/>
      <c r="E33" s="530"/>
      <c r="F33" s="531"/>
      <c r="G33" s="532"/>
      <c r="H33" s="530"/>
      <c r="I33" s="533"/>
      <c r="J33" s="532"/>
      <c r="K33" s="530"/>
      <c r="L33" s="534" t="str">
        <f>IF($K33="","",IF($E33="","",IF(B.TransitionalProg!$H$8&gt;0,"",VLOOKUP($E33,' A.Property'!$P$44:$R$50,2,FALSE))))</f>
        <v/>
      </c>
      <c r="M33" s="534" t="str">
        <f>IF($K33="","",IF($E33="","",IF(B.TransitionalProg!$H$8&gt;0,"",VLOOKUP($E33,' A.Property'!$P$44:$R$50,3,FALSE))))</f>
        <v/>
      </c>
      <c r="N33" s="535" t="str">
        <f>IF(K33="", "", IF(E33="", "",IF(B.TransitionalProg!$H$8&gt;0,"",IF(K33&lt;L33,"overHOUSED?",IF(K33&gt;M33, "OVERcrowded?","")))))</f>
        <v/>
      </c>
      <c r="O33" s="536"/>
      <c r="P33" s="737"/>
      <c r="Q33" s="532"/>
      <c r="R33" s="532"/>
      <c r="S33" s="532"/>
      <c r="T33" s="532"/>
      <c r="U33" s="826" t="str">
        <f t="shared" si="0"/>
        <v/>
      </c>
      <c r="V33" s="531"/>
      <c r="W33" s="532"/>
      <c r="X33" s="537" t="str">
        <f t="shared" si="1"/>
        <v/>
      </c>
      <c r="Y33" s="538">
        <f>INDEX(D2.Demographic!$G:$G,MATCH($C33,D2.Demographic!$C:$C,0))</f>
        <v>0</v>
      </c>
      <c r="Z33" s="538">
        <f>INDEX(D2.Demographic!$H:$H,MATCH($C33,D2.Demographic!$C:$C,0))</f>
        <v>0</v>
      </c>
      <c r="AA33" s="538">
        <f>INDEX(D2.Demographic!$I:$I,MATCH($C33,D2.Demographic!$C:$C,0))</f>
        <v>0</v>
      </c>
      <c r="AB33" s="538">
        <f>INDEX(D2.Demographic!$J:$J,MATCH($C33,D2.Demographic!$C:$C,0))</f>
        <v>0</v>
      </c>
      <c r="AC33" s="538">
        <f>INDEX(D2.Demographic!$K:$K,MATCH($C33,D2.Demographic!$C:$C,0))</f>
        <v>0</v>
      </c>
      <c r="AD33" s="538">
        <f>INDEX(D2.Demographic!$L:$L,MATCH($C33,D2.Demographic!$C:$C,0))</f>
        <v>0</v>
      </c>
      <c r="AE33" s="538">
        <f>INDEX(D2.Demographic!$M:$M,MATCH($C33,D2.Demographic!$C:$C,0))</f>
        <v>0</v>
      </c>
      <c r="AF33" s="538">
        <f>INDEX(D2.Demographic!$N:$N,MATCH($C33,D2.Demographic!$C:$C,0))</f>
        <v>0</v>
      </c>
    </row>
    <row r="34" spans="1:32" ht="20.100000000000001" customHeight="1">
      <c r="A34" s="527" t="str">
        <f t="shared" si="2"/>
        <v/>
      </c>
      <c r="B34" s="527" t="str">
        <f t="shared" si="3"/>
        <v/>
      </c>
      <c r="C34" s="542">
        <v>20</v>
      </c>
      <c r="D34" s="529"/>
      <c r="E34" s="530"/>
      <c r="F34" s="531"/>
      <c r="G34" s="532"/>
      <c r="H34" s="530"/>
      <c r="I34" s="533"/>
      <c r="J34" s="532"/>
      <c r="K34" s="530"/>
      <c r="L34" s="534" t="str">
        <f>IF($K34="","",IF($E34="","",IF(B.TransitionalProg!$H$8&gt;0,"",VLOOKUP($E34,' A.Property'!$P$44:$R$50,2,FALSE))))</f>
        <v/>
      </c>
      <c r="M34" s="534" t="str">
        <f>IF($K34="","",IF($E34="","",IF(B.TransitionalProg!$H$8&gt;0,"",VLOOKUP($E34,' A.Property'!$P$44:$R$50,3,FALSE))))</f>
        <v/>
      </c>
      <c r="N34" s="535" t="str">
        <f>IF(K34="", "", IF(E34="", "",IF(B.TransitionalProg!$H$8&gt;0,"",IF(K34&lt;L34,"overHOUSED?",IF(K34&gt;M34, "OVERcrowded?","")))))</f>
        <v/>
      </c>
      <c r="O34" s="536"/>
      <c r="P34" s="737"/>
      <c r="Q34" s="532"/>
      <c r="R34" s="532"/>
      <c r="S34" s="532"/>
      <c r="T34" s="532"/>
      <c r="U34" s="826" t="str">
        <f t="shared" si="0"/>
        <v/>
      </c>
      <c r="V34" s="531"/>
      <c r="W34" s="532"/>
      <c r="X34" s="537" t="str">
        <f t="shared" si="1"/>
        <v/>
      </c>
      <c r="Y34" s="538">
        <f>INDEX(D2.Demographic!$G:$G,MATCH($C34,D2.Demographic!$C:$C,0))</f>
        <v>0</v>
      </c>
      <c r="Z34" s="538">
        <f>INDEX(D2.Demographic!$H:$H,MATCH($C34,D2.Demographic!$C:$C,0))</f>
        <v>0</v>
      </c>
      <c r="AA34" s="538">
        <f>INDEX(D2.Demographic!$I:$I,MATCH($C34,D2.Demographic!$C:$C,0))</f>
        <v>0</v>
      </c>
      <c r="AB34" s="538">
        <f>INDEX(D2.Demographic!$J:$J,MATCH($C34,D2.Demographic!$C:$C,0))</f>
        <v>0</v>
      </c>
      <c r="AC34" s="538">
        <f>INDEX(D2.Demographic!$K:$K,MATCH($C34,D2.Demographic!$C:$C,0))</f>
        <v>0</v>
      </c>
      <c r="AD34" s="538">
        <f>INDEX(D2.Demographic!$L:$L,MATCH($C34,D2.Demographic!$C:$C,0))</f>
        <v>0</v>
      </c>
      <c r="AE34" s="538">
        <f>INDEX(D2.Demographic!$M:$M,MATCH($C34,D2.Demographic!$C:$C,0))</f>
        <v>0</v>
      </c>
      <c r="AF34" s="538">
        <f>INDEX(D2.Demographic!$N:$N,MATCH($C34,D2.Demographic!$C:$C,0))</f>
        <v>0</v>
      </c>
    </row>
    <row r="35" spans="1:32" ht="20.100000000000001" customHeight="1">
      <c r="A35" s="527" t="str">
        <f t="shared" si="2"/>
        <v/>
      </c>
      <c r="B35" s="527" t="str">
        <f t="shared" si="3"/>
        <v/>
      </c>
      <c r="C35" s="542">
        <v>21</v>
      </c>
      <c r="D35" s="529"/>
      <c r="E35" s="530"/>
      <c r="F35" s="531"/>
      <c r="G35" s="532"/>
      <c r="H35" s="530"/>
      <c r="I35" s="533"/>
      <c r="J35" s="532"/>
      <c r="K35" s="530"/>
      <c r="L35" s="534" t="str">
        <f>IF($K35="","",IF($E35="","",IF(B.TransitionalProg!$H$8&gt;0,"",VLOOKUP($E35,' A.Property'!$P$44:$R$50,2,FALSE))))</f>
        <v/>
      </c>
      <c r="M35" s="534" t="str">
        <f>IF($K35="","",IF($E35="","",IF(B.TransitionalProg!$H$8&gt;0,"",VLOOKUP($E35,' A.Property'!$P$44:$R$50,3,FALSE))))</f>
        <v/>
      </c>
      <c r="N35" s="535" t="str">
        <f>IF(K35="", "", IF(E35="", "",IF(B.TransitionalProg!$H$8&gt;0,"",IF(K35&lt;L35,"overHOUSED?",IF(K35&gt;M35, "OVERcrowded?","")))))</f>
        <v/>
      </c>
      <c r="O35" s="536"/>
      <c r="P35" s="737"/>
      <c r="Q35" s="532"/>
      <c r="R35" s="532"/>
      <c r="S35" s="532"/>
      <c r="T35" s="532"/>
      <c r="U35" s="826" t="str">
        <f t="shared" si="0"/>
        <v/>
      </c>
      <c r="V35" s="531"/>
      <c r="W35" s="532"/>
      <c r="X35" s="537" t="str">
        <f t="shared" si="1"/>
        <v/>
      </c>
      <c r="Y35" s="538">
        <f>INDEX(D2.Demographic!$G:$G,MATCH($C35,D2.Demographic!$C:$C,0))</f>
        <v>0</v>
      </c>
      <c r="Z35" s="538">
        <f>INDEX(D2.Demographic!$H:$H,MATCH($C35,D2.Demographic!$C:$C,0))</f>
        <v>0</v>
      </c>
      <c r="AA35" s="538">
        <f>INDEX(D2.Demographic!$I:$I,MATCH($C35,D2.Demographic!$C:$C,0))</f>
        <v>0</v>
      </c>
      <c r="AB35" s="538">
        <f>INDEX(D2.Demographic!$J:$J,MATCH($C35,D2.Demographic!$C:$C,0))</f>
        <v>0</v>
      </c>
      <c r="AC35" s="538">
        <f>INDEX(D2.Demographic!$K:$K,MATCH($C35,D2.Demographic!$C:$C,0))</f>
        <v>0</v>
      </c>
      <c r="AD35" s="538">
        <f>INDEX(D2.Demographic!$L:$L,MATCH($C35,D2.Demographic!$C:$C,0))</f>
        <v>0</v>
      </c>
      <c r="AE35" s="538">
        <f>INDEX(D2.Demographic!$M:$M,MATCH($C35,D2.Demographic!$C:$C,0))</f>
        <v>0</v>
      </c>
      <c r="AF35" s="538">
        <f>INDEX(D2.Demographic!$N:$N,MATCH($C35,D2.Demographic!$C:$C,0))</f>
        <v>0</v>
      </c>
    </row>
    <row r="36" spans="1:32" ht="20.100000000000001" customHeight="1">
      <c r="A36" s="527" t="str">
        <f t="shared" si="2"/>
        <v/>
      </c>
      <c r="B36" s="527" t="str">
        <f t="shared" si="3"/>
        <v/>
      </c>
      <c r="C36" s="542">
        <v>22</v>
      </c>
      <c r="D36" s="529"/>
      <c r="E36" s="530"/>
      <c r="F36" s="531"/>
      <c r="G36" s="532"/>
      <c r="H36" s="530"/>
      <c r="I36" s="533"/>
      <c r="J36" s="532"/>
      <c r="K36" s="530"/>
      <c r="L36" s="534" t="str">
        <f>IF($K36="","",IF($E36="","",IF(B.TransitionalProg!$H$8&gt;0,"",VLOOKUP($E36,' A.Property'!$P$44:$R$50,2,FALSE))))</f>
        <v/>
      </c>
      <c r="M36" s="534" t="str">
        <f>IF($K36="","",IF($E36="","",IF(B.TransitionalProg!$H$8&gt;0,"",VLOOKUP($E36,' A.Property'!$P$44:$R$50,3,FALSE))))</f>
        <v/>
      </c>
      <c r="N36" s="535" t="str">
        <f>IF(K36="", "", IF(E36="", "",IF(B.TransitionalProg!$H$8&gt;0,"",IF(K36&lt;L36,"overHOUSED?",IF(K36&gt;M36, "OVERcrowded?","")))))</f>
        <v/>
      </c>
      <c r="O36" s="536"/>
      <c r="P36" s="737"/>
      <c r="Q36" s="532"/>
      <c r="R36" s="532"/>
      <c r="S36" s="532"/>
      <c r="T36" s="532"/>
      <c r="U36" s="826" t="str">
        <f t="shared" si="0"/>
        <v/>
      </c>
      <c r="V36" s="531"/>
      <c r="W36" s="532"/>
      <c r="X36" s="537" t="str">
        <f t="shared" si="1"/>
        <v/>
      </c>
      <c r="Y36" s="538">
        <f>INDEX(D2.Demographic!$G:$G,MATCH($C36,D2.Demographic!$C:$C,0))</f>
        <v>0</v>
      </c>
      <c r="Z36" s="538">
        <f>INDEX(D2.Demographic!$H:$H,MATCH($C36,D2.Demographic!$C:$C,0))</f>
        <v>0</v>
      </c>
      <c r="AA36" s="538">
        <f>INDEX(D2.Demographic!$I:$I,MATCH($C36,D2.Demographic!$C:$C,0))</f>
        <v>0</v>
      </c>
      <c r="AB36" s="538">
        <f>INDEX(D2.Demographic!$J:$J,MATCH($C36,D2.Demographic!$C:$C,0))</f>
        <v>0</v>
      </c>
      <c r="AC36" s="538">
        <f>INDEX(D2.Demographic!$K:$K,MATCH($C36,D2.Demographic!$C:$C,0))</f>
        <v>0</v>
      </c>
      <c r="AD36" s="538">
        <f>INDEX(D2.Demographic!$L:$L,MATCH($C36,D2.Demographic!$C:$C,0))</f>
        <v>0</v>
      </c>
      <c r="AE36" s="538">
        <f>INDEX(D2.Demographic!$M:$M,MATCH($C36,D2.Demographic!$C:$C,0))</f>
        <v>0</v>
      </c>
      <c r="AF36" s="538">
        <f>INDEX(D2.Demographic!$N:$N,MATCH($C36,D2.Demographic!$C:$C,0))</f>
        <v>0</v>
      </c>
    </row>
    <row r="37" spans="1:32" ht="20.100000000000001" customHeight="1">
      <c r="A37" s="527" t="str">
        <f t="shared" si="2"/>
        <v/>
      </c>
      <c r="B37" s="527" t="str">
        <f t="shared" si="3"/>
        <v/>
      </c>
      <c r="C37" s="542">
        <v>23</v>
      </c>
      <c r="D37" s="529"/>
      <c r="E37" s="530"/>
      <c r="F37" s="531"/>
      <c r="G37" s="532"/>
      <c r="H37" s="530"/>
      <c r="I37" s="533"/>
      <c r="J37" s="532"/>
      <c r="K37" s="530"/>
      <c r="L37" s="534" t="str">
        <f>IF($K37="","",IF($E37="","",IF(B.TransitionalProg!$H$8&gt;0,"",VLOOKUP($E37,' A.Property'!$P$44:$R$50,2,FALSE))))</f>
        <v/>
      </c>
      <c r="M37" s="534" t="str">
        <f>IF($K37="","",IF($E37="","",IF(B.TransitionalProg!$H$8&gt;0,"",VLOOKUP($E37,' A.Property'!$P$44:$R$50,3,FALSE))))</f>
        <v/>
      </c>
      <c r="N37" s="535" t="str">
        <f>IF(K37="", "", IF(E37="", "",IF(B.TransitionalProg!$H$8&gt;0,"",IF(K37&lt;L37,"overHOUSED?",IF(K37&gt;M37, "OVERcrowded?","")))))</f>
        <v/>
      </c>
      <c r="O37" s="536"/>
      <c r="P37" s="737"/>
      <c r="Q37" s="532"/>
      <c r="R37" s="532"/>
      <c r="S37" s="532"/>
      <c r="T37" s="532"/>
      <c r="U37" s="826" t="str">
        <f t="shared" si="0"/>
        <v/>
      </c>
      <c r="V37" s="531"/>
      <c r="W37" s="532"/>
      <c r="X37" s="537" t="str">
        <f t="shared" si="1"/>
        <v/>
      </c>
      <c r="Y37" s="538">
        <f>INDEX(D2.Demographic!$G:$G,MATCH($C37,D2.Demographic!$C:$C,0))</f>
        <v>0</v>
      </c>
      <c r="Z37" s="538">
        <f>INDEX(D2.Demographic!$H:$H,MATCH($C37,D2.Demographic!$C:$C,0))</f>
        <v>0</v>
      </c>
      <c r="AA37" s="538">
        <f>INDEX(D2.Demographic!$I:$I,MATCH($C37,D2.Demographic!$C:$C,0))</f>
        <v>0</v>
      </c>
      <c r="AB37" s="538">
        <f>INDEX(D2.Demographic!$J:$J,MATCH($C37,D2.Demographic!$C:$C,0))</f>
        <v>0</v>
      </c>
      <c r="AC37" s="538">
        <f>INDEX(D2.Demographic!$K:$K,MATCH($C37,D2.Demographic!$C:$C,0))</f>
        <v>0</v>
      </c>
      <c r="AD37" s="538">
        <f>INDEX(D2.Demographic!$L:$L,MATCH($C37,D2.Demographic!$C:$C,0))</f>
        <v>0</v>
      </c>
      <c r="AE37" s="538">
        <f>INDEX(D2.Demographic!$M:$M,MATCH($C37,D2.Demographic!$C:$C,0))</f>
        <v>0</v>
      </c>
      <c r="AF37" s="538">
        <f>INDEX(D2.Demographic!$N:$N,MATCH($C37,D2.Demographic!$C:$C,0))</f>
        <v>0</v>
      </c>
    </row>
    <row r="38" spans="1:32" ht="20.100000000000001" customHeight="1">
      <c r="A38" s="527" t="str">
        <f t="shared" si="2"/>
        <v/>
      </c>
      <c r="B38" s="527" t="str">
        <f t="shared" si="3"/>
        <v/>
      </c>
      <c r="C38" s="542">
        <v>24</v>
      </c>
      <c r="D38" s="529"/>
      <c r="E38" s="530"/>
      <c r="F38" s="531"/>
      <c r="G38" s="532"/>
      <c r="H38" s="530"/>
      <c r="I38" s="533"/>
      <c r="J38" s="532"/>
      <c r="K38" s="530"/>
      <c r="L38" s="534" t="str">
        <f>IF($K38="","",IF($E38="","",IF(B.TransitionalProg!$H$8&gt;0,"",VLOOKUP($E38,' A.Property'!$P$44:$R$50,2,FALSE))))</f>
        <v/>
      </c>
      <c r="M38" s="534" t="str">
        <f>IF($K38="","",IF($E38="","",IF(B.TransitionalProg!$H$8&gt;0,"",VLOOKUP($E38,' A.Property'!$P$44:$R$50,3,FALSE))))</f>
        <v/>
      </c>
      <c r="N38" s="535" t="str">
        <f>IF(K38="", "", IF(E38="", "",IF(B.TransitionalProg!$H$8&gt;0,"",IF(K38&lt;L38,"overHOUSED?",IF(K38&gt;M38, "OVERcrowded?","")))))</f>
        <v/>
      </c>
      <c r="O38" s="536"/>
      <c r="P38" s="737"/>
      <c r="Q38" s="532"/>
      <c r="R38" s="532"/>
      <c r="S38" s="532"/>
      <c r="T38" s="532"/>
      <c r="U38" s="826" t="str">
        <f t="shared" si="0"/>
        <v/>
      </c>
      <c r="V38" s="531"/>
      <c r="W38" s="532"/>
      <c r="X38" s="537" t="str">
        <f t="shared" si="1"/>
        <v/>
      </c>
      <c r="Y38" s="538">
        <f>INDEX(D2.Demographic!$G:$G,MATCH($C38,D2.Demographic!$C:$C,0))</f>
        <v>0</v>
      </c>
      <c r="Z38" s="538">
        <f>INDEX(D2.Demographic!$H:$H,MATCH($C38,D2.Demographic!$C:$C,0))</f>
        <v>0</v>
      </c>
      <c r="AA38" s="538">
        <f>INDEX(D2.Demographic!$I:$I,MATCH($C38,D2.Demographic!$C:$C,0))</f>
        <v>0</v>
      </c>
      <c r="AB38" s="538">
        <f>INDEX(D2.Demographic!$J:$J,MATCH($C38,D2.Demographic!$C:$C,0))</f>
        <v>0</v>
      </c>
      <c r="AC38" s="538">
        <f>INDEX(D2.Demographic!$K:$K,MATCH($C38,D2.Demographic!$C:$C,0))</f>
        <v>0</v>
      </c>
      <c r="AD38" s="538">
        <f>INDEX(D2.Demographic!$L:$L,MATCH($C38,D2.Demographic!$C:$C,0))</f>
        <v>0</v>
      </c>
      <c r="AE38" s="538">
        <f>INDEX(D2.Demographic!$M:$M,MATCH($C38,D2.Demographic!$C:$C,0))</f>
        <v>0</v>
      </c>
      <c r="AF38" s="538">
        <f>INDEX(D2.Demographic!$N:$N,MATCH($C38,D2.Demographic!$C:$C,0))</f>
        <v>0</v>
      </c>
    </row>
    <row r="39" spans="1:32" ht="20.100000000000001" customHeight="1">
      <c r="A39" s="527" t="str">
        <f t="shared" si="2"/>
        <v/>
      </c>
      <c r="B39" s="527" t="str">
        <f t="shared" si="3"/>
        <v/>
      </c>
      <c r="C39" s="542">
        <v>25</v>
      </c>
      <c r="D39" s="529"/>
      <c r="E39" s="530"/>
      <c r="F39" s="531"/>
      <c r="G39" s="532"/>
      <c r="H39" s="530"/>
      <c r="I39" s="533"/>
      <c r="J39" s="532"/>
      <c r="K39" s="530"/>
      <c r="L39" s="534" t="str">
        <f>IF($K39="","",IF($E39="","",IF(B.TransitionalProg!$H$8&gt;0,"",VLOOKUP($E39,' A.Property'!$P$44:$R$50,2,FALSE))))</f>
        <v/>
      </c>
      <c r="M39" s="534" t="str">
        <f>IF($K39="","",IF($E39="","",IF(B.TransitionalProg!$H$8&gt;0,"",VLOOKUP($E39,' A.Property'!$P$44:$R$50,3,FALSE))))</f>
        <v/>
      </c>
      <c r="N39" s="535" t="str">
        <f>IF(K39="", "", IF(E39="", "",IF(B.TransitionalProg!$H$8&gt;0,"",IF(K39&lt;L39,"overHOUSED?",IF(K39&gt;M39, "OVERcrowded?","")))))</f>
        <v/>
      </c>
      <c r="O39" s="536"/>
      <c r="P39" s="737"/>
      <c r="Q39" s="532"/>
      <c r="R39" s="532"/>
      <c r="S39" s="532"/>
      <c r="T39" s="532"/>
      <c r="U39" s="826" t="str">
        <f t="shared" si="0"/>
        <v/>
      </c>
      <c r="V39" s="531"/>
      <c r="W39" s="532"/>
      <c r="X39" s="537" t="str">
        <f t="shared" si="1"/>
        <v/>
      </c>
      <c r="Y39" s="538">
        <f>INDEX(D2.Demographic!$G:$G,MATCH($C39,D2.Demographic!$C:$C,0))</f>
        <v>0</v>
      </c>
      <c r="Z39" s="538">
        <f>INDEX(D2.Demographic!$H:$H,MATCH($C39,D2.Demographic!$C:$C,0))</f>
        <v>0</v>
      </c>
      <c r="AA39" s="538">
        <f>INDEX(D2.Demographic!$I:$I,MATCH($C39,D2.Demographic!$C:$C,0))</f>
        <v>0</v>
      </c>
      <c r="AB39" s="538">
        <f>INDEX(D2.Demographic!$J:$J,MATCH($C39,D2.Demographic!$C:$C,0))</f>
        <v>0</v>
      </c>
      <c r="AC39" s="538">
        <f>INDEX(D2.Demographic!$K:$K,MATCH($C39,D2.Demographic!$C:$C,0))</f>
        <v>0</v>
      </c>
      <c r="AD39" s="538">
        <f>INDEX(D2.Demographic!$L:$L,MATCH($C39,D2.Demographic!$C:$C,0))</f>
        <v>0</v>
      </c>
      <c r="AE39" s="538">
        <f>INDEX(D2.Demographic!$M:$M,MATCH($C39,D2.Demographic!$C:$C,0))</f>
        <v>0</v>
      </c>
      <c r="AF39" s="538">
        <f>INDEX(D2.Demographic!$N:$N,MATCH($C39,D2.Demographic!$C:$C,0))</f>
        <v>0</v>
      </c>
    </row>
    <row r="40" spans="1:32" ht="20.100000000000001" customHeight="1">
      <c r="A40" s="527" t="str">
        <f t="shared" si="2"/>
        <v/>
      </c>
      <c r="B40" s="527" t="str">
        <f t="shared" si="3"/>
        <v/>
      </c>
      <c r="C40" s="542">
        <v>26</v>
      </c>
      <c r="D40" s="529"/>
      <c r="E40" s="530"/>
      <c r="F40" s="531"/>
      <c r="G40" s="532"/>
      <c r="H40" s="530"/>
      <c r="I40" s="533"/>
      <c r="J40" s="532"/>
      <c r="K40" s="530"/>
      <c r="L40" s="534" t="str">
        <f>IF($K40="","",IF($E40="","",IF(B.TransitionalProg!$H$8&gt;0,"",VLOOKUP($E40,' A.Property'!$P$44:$R$50,2,FALSE))))</f>
        <v/>
      </c>
      <c r="M40" s="534" t="str">
        <f>IF($K40="","",IF($E40="","",IF(B.TransitionalProg!$H$8&gt;0,"",VLOOKUP($E40,' A.Property'!$P$44:$R$50,3,FALSE))))</f>
        <v/>
      </c>
      <c r="N40" s="535" t="str">
        <f>IF(K40="", "", IF(E40="", "",IF(B.TransitionalProg!$H$8&gt;0,"",IF(K40&lt;L40,"overHOUSED?",IF(K40&gt;M40, "OVERcrowded?","")))))</f>
        <v/>
      </c>
      <c r="O40" s="536"/>
      <c r="P40" s="737"/>
      <c r="Q40" s="532"/>
      <c r="R40" s="532"/>
      <c r="S40" s="532"/>
      <c r="T40" s="532"/>
      <c r="U40" s="826" t="str">
        <f t="shared" si="0"/>
        <v/>
      </c>
      <c r="V40" s="531"/>
      <c r="W40" s="532"/>
      <c r="X40" s="537" t="str">
        <f t="shared" si="1"/>
        <v/>
      </c>
      <c r="Y40" s="538">
        <f>INDEX(D2.Demographic!$G:$G,MATCH($C40,D2.Demographic!$C:$C,0))</f>
        <v>0</v>
      </c>
      <c r="Z40" s="538">
        <f>INDEX(D2.Demographic!$H:$H,MATCH($C40,D2.Demographic!$C:$C,0))</f>
        <v>0</v>
      </c>
      <c r="AA40" s="538">
        <f>INDEX(D2.Demographic!$I:$I,MATCH($C40,D2.Demographic!$C:$C,0))</f>
        <v>0</v>
      </c>
      <c r="AB40" s="538">
        <f>INDEX(D2.Demographic!$J:$J,MATCH($C40,D2.Demographic!$C:$C,0))</f>
        <v>0</v>
      </c>
      <c r="AC40" s="538">
        <f>INDEX(D2.Demographic!$K:$K,MATCH($C40,D2.Demographic!$C:$C,0))</f>
        <v>0</v>
      </c>
      <c r="AD40" s="538">
        <f>INDEX(D2.Demographic!$L:$L,MATCH($C40,D2.Demographic!$C:$C,0))</f>
        <v>0</v>
      </c>
      <c r="AE40" s="538">
        <f>INDEX(D2.Demographic!$M:$M,MATCH($C40,D2.Demographic!$C:$C,0))</f>
        <v>0</v>
      </c>
      <c r="AF40" s="538">
        <f>INDEX(D2.Demographic!$N:$N,MATCH($C40,D2.Demographic!$C:$C,0))</f>
        <v>0</v>
      </c>
    </row>
    <row r="41" spans="1:32" ht="20.100000000000001" customHeight="1">
      <c r="A41" s="527" t="str">
        <f t="shared" si="2"/>
        <v/>
      </c>
      <c r="B41" s="527" t="str">
        <f t="shared" si="3"/>
        <v/>
      </c>
      <c r="C41" s="542">
        <v>27</v>
      </c>
      <c r="D41" s="529"/>
      <c r="E41" s="530"/>
      <c r="F41" s="531"/>
      <c r="G41" s="532"/>
      <c r="H41" s="530"/>
      <c r="I41" s="533"/>
      <c r="J41" s="532"/>
      <c r="K41" s="530"/>
      <c r="L41" s="534" t="str">
        <f>IF($K41="","",IF($E41="","",IF(B.TransitionalProg!$H$8&gt;0,"",VLOOKUP($E41,' A.Property'!$P$44:$R$50,2,FALSE))))</f>
        <v/>
      </c>
      <c r="M41" s="534" t="str">
        <f>IF($K41="","",IF($E41="","",IF(B.TransitionalProg!$H$8&gt;0,"",VLOOKUP($E41,' A.Property'!$P$44:$R$50,3,FALSE))))</f>
        <v/>
      </c>
      <c r="N41" s="535" t="str">
        <f>IF(K41="", "", IF(E41="", "",IF(B.TransitionalProg!$H$8&gt;0,"",IF(K41&lt;L41,"overHOUSED?",IF(K41&gt;M41, "OVERcrowded?","")))))</f>
        <v/>
      </c>
      <c r="O41" s="536"/>
      <c r="P41" s="737"/>
      <c r="Q41" s="532"/>
      <c r="R41" s="532"/>
      <c r="S41" s="532"/>
      <c r="T41" s="532"/>
      <c r="U41" s="826" t="str">
        <f t="shared" si="0"/>
        <v/>
      </c>
      <c r="V41" s="531"/>
      <c r="W41" s="532"/>
      <c r="X41" s="537" t="str">
        <f t="shared" si="1"/>
        <v/>
      </c>
      <c r="Y41" s="538">
        <f>INDEX(D2.Demographic!$G:$G,MATCH($C41,D2.Demographic!$C:$C,0))</f>
        <v>0</v>
      </c>
      <c r="Z41" s="538">
        <f>INDEX(D2.Demographic!$H:$H,MATCH($C41,D2.Demographic!$C:$C,0))</f>
        <v>0</v>
      </c>
      <c r="AA41" s="538">
        <f>INDEX(D2.Demographic!$I:$I,MATCH($C41,D2.Demographic!$C:$C,0))</f>
        <v>0</v>
      </c>
      <c r="AB41" s="538">
        <f>INDEX(D2.Demographic!$J:$J,MATCH($C41,D2.Demographic!$C:$C,0))</f>
        <v>0</v>
      </c>
      <c r="AC41" s="538">
        <f>INDEX(D2.Demographic!$K:$K,MATCH($C41,D2.Demographic!$C:$C,0))</f>
        <v>0</v>
      </c>
      <c r="AD41" s="538">
        <f>INDEX(D2.Demographic!$L:$L,MATCH($C41,D2.Demographic!$C:$C,0))</f>
        <v>0</v>
      </c>
      <c r="AE41" s="538">
        <f>INDEX(D2.Demographic!$M:$M,MATCH($C41,D2.Demographic!$C:$C,0))</f>
        <v>0</v>
      </c>
      <c r="AF41" s="538">
        <f>INDEX(D2.Demographic!$N:$N,MATCH($C41,D2.Demographic!$C:$C,0))</f>
        <v>0</v>
      </c>
    </row>
    <row r="42" spans="1:32" ht="20.100000000000001" customHeight="1">
      <c r="A42" s="527" t="str">
        <f t="shared" si="2"/>
        <v/>
      </c>
      <c r="B42" s="527" t="str">
        <f t="shared" si="3"/>
        <v/>
      </c>
      <c r="C42" s="542">
        <v>28</v>
      </c>
      <c r="D42" s="529"/>
      <c r="E42" s="530"/>
      <c r="F42" s="531"/>
      <c r="G42" s="532"/>
      <c r="H42" s="530"/>
      <c r="I42" s="533"/>
      <c r="J42" s="532"/>
      <c r="K42" s="530"/>
      <c r="L42" s="534" t="str">
        <f>IF($K42="","",IF($E42="","",IF(B.TransitionalProg!$H$8&gt;0,"",VLOOKUP($E42,' A.Property'!$P$44:$R$50,2,FALSE))))</f>
        <v/>
      </c>
      <c r="M42" s="534" t="str">
        <f>IF($K42="","",IF($E42="","",IF(B.TransitionalProg!$H$8&gt;0,"",VLOOKUP($E42,' A.Property'!$P$44:$R$50,3,FALSE))))</f>
        <v/>
      </c>
      <c r="N42" s="535" t="str">
        <f>IF(K42="", "", IF(E42="", "",IF(B.TransitionalProg!$H$8&gt;0,"",IF(K42&lt;L42,"overHOUSED?",IF(K42&gt;M42, "OVERcrowded?","")))))</f>
        <v/>
      </c>
      <c r="O42" s="536"/>
      <c r="P42" s="737"/>
      <c r="Q42" s="532"/>
      <c r="R42" s="532"/>
      <c r="S42" s="532"/>
      <c r="T42" s="532"/>
      <c r="U42" s="826" t="str">
        <f t="shared" si="0"/>
        <v/>
      </c>
      <c r="V42" s="531"/>
      <c r="W42" s="532"/>
      <c r="X42" s="537" t="str">
        <f t="shared" si="1"/>
        <v/>
      </c>
      <c r="Y42" s="538">
        <f>INDEX(D2.Demographic!$G:$G,MATCH($C42,D2.Demographic!$C:$C,0))</f>
        <v>0</v>
      </c>
      <c r="Z42" s="538">
        <f>INDEX(D2.Demographic!$H:$H,MATCH($C42,D2.Demographic!$C:$C,0))</f>
        <v>0</v>
      </c>
      <c r="AA42" s="538">
        <f>INDEX(D2.Demographic!$I:$I,MATCH($C42,D2.Demographic!$C:$C,0))</f>
        <v>0</v>
      </c>
      <c r="AB42" s="538">
        <f>INDEX(D2.Demographic!$J:$J,MATCH($C42,D2.Demographic!$C:$C,0))</f>
        <v>0</v>
      </c>
      <c r="AC42" s="538">
        <f>INDEX(D2.Demographic!$K:$K,MATCH($C42,D2.Demographic!$C:$C,0))</f>
        <v>0</v>
      </c>
      <c r="AD42" s="538">
        <f>INDEX(D2.Demographic!$L:$L,MATCH($C42,D2.Demographic!$C:$C,0))</f>
        <v>0</v>
      </c>
      <c r="AE42" s="538">
        <f>INDEX(D2.Demographic!$M:$M,MATCH($C42,D2.Demographic!$C:$C,0))</f>
        <v>0</v>
      </c>
      <c r="AF42" s="538">
        <f>INDEX(D2.Demographic!$N:$N,MATCH($C42,D2.Demographic!$C:$C,0))</f>
        <v>0</v>
      </c>
    </row>
    <row r="43" spans="1:32" ht="20.100000000000001" customHeight="1">
      <c r="A43" s="527" t="str">
        <f t="shared" si="2"/>
        <v/>
      </c>
      <c r="B43" s="527" t="str">
        <f t="shared" si="3"/>
        <v/>
      </c>
      <c r="C43" s="542">
        <v>29</v>
      </c>
      <c r="D43" s="529"/>
      <c r="E43" s="530"/>
      <c r="F43" s="531"/>
      <c r="G43" s="532"/>
      <c r="H43" s="530"/>
      <c r="I43" s="533"/>
      <c r="J43" s="532"/>
      <c r="K43" s="530"/>
      <c r="L43" s="534" t="str">
        <f>IF($K43="","",IF($E43="","",IF(B.TransitionalProg!$H$8&gt;0,"",VLOOKUP($E43,' A.Property'!$P$44:$R$50,2,FALSE))))</f>
        <v/>
      </c>
      <c r="M43" s="534" t="str">
        <f>IF($K43="","",IF($E43="","",IF(B.TransitionalProg!$H$8&gt;0,"",VLOOKUP($E43,' A.Property'!$P$44:$R$50,3,FALSE))))</f>
        <v/>
      </c>
      <c r="N43" s="535" t="str">
        <f>IF(K43="", "", IF(E43="", "",IF(B.TransitionalProg!$H$8&gt;0,"",IF(K43&lt;L43,"overHOUSED?",IF(K43&gt;M43, "OVERcrowded?","")))))</f>
        <v/>
      </c>
      <c r="O43" s="536"/>
      <c r="P43" s="737"/>
      <c r="Q43" s="532"/>
      <c r="R43" s="532"/>
      <c r="S43" s="532"/>
      <c r="T43" s="532"/>
      <c r="U43" s="826" t="str">
        <f t="shared" si="0"/>
        <v/>
      </c>
      <c r="V43" s="531"/>
      <c r="W43" s="532"/>
      <c r="X43" s="537" t="str">
        <f t="shared" si="1"/>
        <v/>
      </c>
      <c r="Y43" s="538">
        <f>INDEX(D2.Demographic!$G:$G,MATCH($C43,D2.Demographic!$C:$C,0))</f>
        <v>0</v>
      </c>
      <c r="Z43" s="538">
        <f>INDEX(D2.Demographic!$H:$H,MATCH($C43,D2.Demographic!$C:$C,0))</f>
        <v>0</v>
      </c>
      <c r="AA43" s="538">
        <f>INDEX(D2.Demographic!$I:$I,MATCH($C43,D2.Demographic!$C:$C,0))</f>
        <v>0</v>
      </c>
      <c r="AB43" s="538">
        <f>INDEX(D2.Demographic!$J:$J,MATCH($C43,D2.Demographic!$C:$C,0))</f>
        <v>0</v>
      </c>
      <c r="AC43" s="538">
        <f>INDEX(D2.Demographic!$K:$K,MATCH($C43,D2.Demographic!$C:$C,0))</f>
        <v>0</v>
      </c>
      <c r="AD43" s="538">
        <f>INDEX(D2.Demographic!$L:$L,MATCH($C43,D2.Demographic!$C:$C,0))</f>
        <v>0</v>
      </c>
      <c r="AE43" s="538">
        <f>INDEX(D2.Demographic!$M:$M,MATCH($C43,D2.Demographic!$C:$C,0))</f>
        <v>0</v>
      </c>
      <c r="AF43" s="538">
        <f>INDEX(D2.Demographic!$N:$N,MATCH($C43,D2.Demographic!$C:$C,0))</f>
        <v>0</v>
      </c>
    </row>
    <row r="44" spans="1:32" ht="20.100000000000001" customHeight="1">
      <c r="A44" s="527" t="str">
        <f t="shared" si="2"/>
        <v/>
      </c>
      <c r="B44" s="527" t="str">
        <f t="shared" si="3"/>
        <v/>
      </c>
      <c r="C44" s="542">
        <v>30</v>
      </c>
      <c r="D44" s="529"/>
      <c r="E44" s="530"/>
      <c r="F44" s="531"/>
      <c r="G44" s="532"/>
      <c r="H44" s="530"/>
      <c r="I44" s="533"/>
      <c r="J44" s="532"/>
      <c r="K44" s="530"/>
      <c r="L44" s="534" t="str">
        <f>IF($K44="","",IF($E44="","",IF(B.TransitionalProg!$H$8&gt;0,"",VLOOKUP($E44,' A.Property'!$P$44:$R$50,2,FALSE))))</f>
        <v/>
      </c>
      <c r="M44" s="534" t="str">
        <f>IF($K44="","",IF($E44="","",IF(B.TransitionalProg!$H$8&gt;0,"",VLOOKUP($E44,' A.Property'!$P$44:$R$50,3,FALSE))))</f>
        <v/>
      </c>
      <c r="N44" s="535" t="str">
        <f>IF(K44="", "", IF(E44="", "",IF(B.TransitionalProg!$H$8&gt;0,"",IF(K44&lt;L44,"overHOUSED?",IF(K44&gt;M44, "OVERcrowded?","")))))</f>
        <v/>
      </c>
      <c r="O44" s="536"/>
      <c r="P44" s="737"/>
      <c r="Q44" s="532"/>
      <c r="R44" s="532"/>
      <c r="S44" s="532"/>
      <c r="T44" s="532"/>
      <c r="U44" s="826" t="str">
        <f t="shared" si="0"/>
        <v/>
      </c>
      <c r="V44" s="531"/>
      <c r="W44" s="532"/>
      <c r="X44" s="537" t="str">
        <f t="shared" si="1"/>
        <v/>
      </c>
      <c r="Y44" s="538">
        <f>INDEX(D2.Demographic!$G:$G,MATCH($C44,D2.Demographic!$C:$C,0))</f>
        <v>0</v>
      </c>
      <c r="Z44" s="538">
        <f>INDEX(D2.Demographic!$H:$H,MATCH($C44,D2.Demographic!$C:$C,0))</f>
        <v>0</v>
      </c>
      <c r="AA44" s="538">
        <f>INDEX(D2.Demographic!$I:$I,MATCH($C44,D2.Demographic!$C:$C,0))</f>
        <v>0</v>
      </c>
      <c r="AB44" s="538">
        <f>INDEX(D2.Demographic!$J:$J,MATCH($C44,D2.Demographic!$C:$C,0))</f>
        <v>0</v>
      </c>
      <c r="AC44" s="538">
        <f>INDEX(D2.Demographic!$K:$K,MATCH($C44,D2.Demographic!$C:$C,0))</f>
        <v>0</v>
      </c>
      <c r="AD44" s="538">
        <f>INDEX(D2.Demographic!$L:$L,MATCH($C44,D2.Demographic!$C:$C,0))</f>
        <v>0</v>
      </c>
      <c r="AE44" s="538">
        <f>INDEX(D2.Demographic!$M:$M,MATCH($C44,D2.Demographic!$C:$C,0))</f>
        <v>0</v>
      </c>
      <c r="AF44" s="538">
        <f>INDEX(D2.Demographic!$N:$N,MATCH($C44,D2.Demographic!$C:$C,0))</f>
        <v>0</v>
      </c>
    </row>
    <row r="45" spans="1:32" ht="20.100000000000001" customHeight="1">
      <c r="A45" s="527" t="str">
        <f t="shared" si="2"/>
        <v/>
      </c>
      <c r="B45" s="527" t="str">
        <f t="shared" si="3"/>
        <v/>
      </c>
      <c r="C45" s="542">
        <v>31</v>
      </c>
      <c r="D45" s="529"/>
      <c r="E45" s="530"/>
      <c r="F45" s="531"/>
      <c r="G45" s="532"/>
      <c r="H45" s="530"/>
      <c r="I45" s="533"/>
      <c r="J45" s="532"/>
      <c r="K45" s="530"/>
      <c r="L45" s="534" t="str">
        <f>IF($K45="","",IF($E45="","",IF(B.TransitionalProg!$H$8&gt;0,"",VLOOKUP($E45,' A.Property'!$P$44:$R$50,2,FALSE))))</f>
        <v/>
      </c>
      <c r="M45" s="534" t="str">
        <f>IF($K45="","",IF($E45="","",IF(B.TransitionalProg!$H$8&gt;0,"",VLOOKUP($E45,' A.Property'!$P$44:$R$50,3,FALSE))))</f>
        <v/>
      </c>
      <c r="N45" s="535" t="str">
        <f>IF(K45="", "", IF(E45="", "",IF(B.TransitionalProg!$H$8&gt;0,"",IF(K45&lt;L45,"overHOUSED?",IF(K45&gt;M45, "OVERcrowded?","")))))</f>
        <v/>
      </c>
      <c r="O45" s="536"/>
      <c r="P45" s="737"/>
      <c r="Q45" s="532"/>
      <c r="R45" s="532"/>
      <c r="S45" s="532"/>
      <c r="T45" s="532"/>
      <c r="U45" s="826" t="str">
        <f t="shared" si="0"/>
        <v/>
      </c>
      <c r="V45" s="531"/>
      <c r="W45" s="532"/>
      <c r="X45" s="537" t="str">
        <f t="shared" si="1"/>
        <v/>
      </c>
      <c r="Y45" s="538">
        <f>INDEX(D2.Demographic!$G:$G,MATCH($C45,D2.Demographic!$C:$C,0))</f>
        <v>0</v>
      </c>
      <c r="Z45" s="538">
        <f>INDEX(D2.Demographic!$H:$H,MATCH($C45,D2.Demographic!$C:$C,0))</f>
        <v>0</v>
      </c>
      <c r="AA45" s="538">
        <f>INDEX(D2.Demographic!$I:$I,MATCH($C45,D2.Demographic!$C:$C,0))</f>
        <v>0</v>
      </c>
      <c r="AB45" s="538">
        <f>INDEX(D2.Demographic!$J:$J,MATCH($C45,D2.Demographic!$C:$C,0))</f>
        <v>0</v>
      </c>
      <c r="AC45" s="538">
        <f>INDEX(D2.Demographic!$K:$K,MATCH($C45,D2.Demographic!$C:$C,0))</f>
        <v>0</v>
      </c>
      <c r="AD45" s="538">
        <f>INDEX(D2.Demographic!$L:$L,MATCH($C45,D2.Demographic!$C:$C,0))</f>
        <v>0</v>
      </c>
      <c r="AE45" s="538">
        <f>INDEX(D2.Demographic!$M:$M,MATCH($C45,D2.Demographic!$C:$C,0))</f>
        <v>0</v>
      </c>
      <c r="AF45" s="538">
        <f>INDEX(D2.Demographic!$N:$N,MATCH($C45,D2.Demographic!$C:$C,0))</f>
        <v>0</v>
      </c>
    </row>
    <row r="46" spans="1:32" ht="20.100000000000001" customHeight="1">
      <c r="A46" s="527" t="str">
        <f t="shared" si="2"/>
        <v/>
      </c>
      <c r="B46" s="527" t="str">
        <f t="shared" si="3"/>
        <v/>
      </c>
      <c r="C46" s="542">
        <v>32</v>
      </c>
      <c r="D46" s="529"/>
      <c r="E46" s="530"/>
      <c r="F46" s="531"/>
      <c r="G46" s="532"/>
      <c r="H46" s="530"/>
      <c r="I46" s="533"/>
      <c r="J46" s="532"/>
      <c r="K46" s="530"/>
      <c r="L46" s="534" t="str">
        <f>IF($K46="","",IF($E46="","",IF(B.TransitionalProg!$H$8&gt;0,"",VLOOKUP($E46,' A.Property'!$P$44:$R$50,2,FALSE))))</f>
        <v/>
      </c>
      <c r="M46" s="534" t="str">
        <f>IF($K46="","",IF($E46="","",IF(B.TransitionalProg!$H$8&gt;0,"",VLOOKUP($E46,' A.Property'!$P$44:$R$50,3,FALSE))))</f>
        <v/>
      </c>
      <c r="N46" s="535" t="str">
        <f>IF(K46="", "", IF(E46="", "",IF(B.TransitionalProg!$H$8&gt;0,"",IF(K46&lt;L46,"overHOUSED?",IF(K46&gt;M46, "OVERcrowded?","")))))</f>
        <v/>
      </c>
      <c r="O46" s="536"/>
      <c r="P46" s="737"/>
      <c r="Q46" s="532"/>
      <c r="R46" s="532"/>
      <c r="S46" s="532"/>
      <c r="T46" s="532"/>
      <c r="U46" s="826" t="str">
        <f t="shared" si="0"/>
        <v/>
      </c>
      <c r="V46" s="531"/>
      <c r="W46" s="532"/>
      <c r="X46" s="537" t="str">
        <f t="shared" si="1"/>
        <v/>
      </c>
      <c r="Y46" s="538">
        <f>INDEX(D2.Demographic!$G:$G,MATCH($C46,D2.Demographic!$C:$C,0))</f>
        <v>0</v>
      </c>
      <c r="Z46" s="538">
        <f>INDEX(D2.Demographic!$H:$H,MATCH($C46,D2.Demographic!$C:$C,0))</f>
        <v>0</v>
      </c>
      <c r="AA46" s="538">
        <f>INDEX(D2.Demographic!$I:$I,MATCH($C46,D2.Demographic!$C:$C,0))</f>
        <v>0</v>
      </c>
      <c r="AB46" s="538">
        <f>INDEX(D2.Demographic!$J:$J,MATCH($C46,D2.Demographic!$C:$C,0))</f>
        <v>0</v>
      </c>
      <c r="AC46" s="538">
        <f>INDEX(D2.Demographic!$K:$K,MATCH($C46,D2.Demographic!$C:$C,0))</f>
        <v>0</v>
      </c>
      <c r="AD46" s="538">
        <f>INDEX(D2.Demographic!$L:$L,MATCH($C46,D2.Demographic!$C:$C,0))</f>
        <v>0</v>
      </c>
      <c r="AE46" s="538">
        <f>INDEX(D2.Demographic!$M:$M,MATCH($C46,D2.Demographic!$C:$C,0))</f>
        <v>0</v>
      </c>
      <c r="AF46" s="538">
        <f>INDEX(D2.Demographic!$N:$N,MATCH($C46,D2.Demographic!$C:$C,0))</f>
        <v>0</v>
      </c>
    </row>
    <row r="47" spans="1:32" ht="20.100000000000001" customHeight="1">
      <c r="A47" s="527" t="str">
        <f t="shared" si="2"/>
        <v/>
      </c>
      <c r="B47" s="527" t="str">
        <f t="shared" si="3"/>
        <v/>
      </c>
      <c r="C47" s="542">
        <v>33</v>
      </c>
      <c r="D47" s="529"/>
      <c r="E47" s="530"/>
      <c r="F47" s="531"/>
      <c r="G47" s="532"/>
      <c r="H47" s="530"/>
      <c r="I47" s="533"/>
      <c r="J47" s="532"/>
      <c r="K47" s="530"/>
      <c r="L47" s="534" t="str">
        <f>IF($K47="","",IF($E47="","",IF(B.TransitionalProg!$H$8&gt;0,"",VLOOKUP($E47,' A.Property'!$P$44:$R$50,2,FALSE))))</f>
        <v/>
      </c>
      <c r="M47" s="534" t="str">
        <f>IF($K47="","",IF($E47="","",IF(B.TransitionalProg!$H$8&gt;0,"",VLOOKUP($E47,' A.Property'!$P$44:$R$50,3,FALSE))))</f>
        <v/>
      </c>
      <c r="N47" s="535" t="str">
        <f>IF(K47="", "", IF(E47="", "",IF(B.TransitionalProg!$H$8&gt;0,"",IF(K47&lt;L47,"overHOUSED?",IF(K47&gt;M47, "OVERcrowded?","")))))</f>
        <v/>
      </c>
      <c r="O47" s="536"/>
      <c r="P47" s="737"/>
      <c r="Q47" s="532"/>
      <c r="R47" s="532"/>
      <c r="S47" s="532"/>
      <c r="T47" s="532"/>
      <c r="U47" s="826" t="str">
        <f t="shared" si="0"/>
        <v/>
      </c>
      <c r="V47" s="531"/>
      <c r="W47" s="532"/>
      <c r="X47" s="537" t="str">
        <f t="shared" si="1"/>
        <v/>
      </c>
      <c r="Y47" s="538">
        <f>INDEX(D2.Demographic!$G:$G,MATCH($C47,D2.Demographic!$C:$C,0))</f>
        <v>0</v>
      </c>
      <c r="Z47" s="538">
        <f>INDEX(D2.Demographic!$H:$H,MATCH($C47,D2.Demographic!$C:$C,0))</f>
        <v>0</v>
      </c>
      <c r="AA47" s="538">
        <f>INDEX(D2.Demographic!$I:$I,MATCH($C47,D2.Demographic!$C:$C,0))</f>
        <v>0</v>
      </c>
      <c r="AB47" s="538">
        <f>INDEX(D2.Demographic!$J:$J,MATCH($C47,D2.Demographic!$C:$C,0))</f>
        <v>0</v>
      </c>
      <c r="AC47" s="538">
        <f>INDEX(D2.Demographic!$K:$K,MATCH($C47,D2.Demographic!$C:$C,0))</f>
        <v>0</v>
      </c>
      <c r="AD47" s="538">
        <f>INDEX(D2.Demographic!$L:$L,MATCH($C47,D2.Demographic!$C:$C,0))</f>
        <v>0</v>
      </c>
      <c r="AE47" s="538">
        <f>INDEX(D2.Demographic!$M:$M,MATCH($C47,D2.Demographic!$C:$C,0))</f>
        <v>0</v>
      </c>
      <c r="AF47" s="538">
        <f>INDEX(D2.Demographic!$N:$N,MATCH($C47,D2.Demographic!$C:$C,0))</f>
        <v>0</v>
      </c>
    </row>
    <row r="48" spans="1:32" ht="20.100000000000001" customHeight="1">
      <c r="A48" s="527" t="str">
        <f t="shared" si="2"/>
        <v/>
      </c>
      <c r="B48" s="527" t="str">
        <f t="shared" si="3"/>
        <v/>
      </c>
      <c r="C48" s="542">
        <v>34</v>
      </c>
      <c r="D48" s="529"/>
      <c r="E48" s="530"/>
      <c r="F48" s="531"/>
      <c r="G48" s="532"/>
      <c r="H48" s="530"/>
      <c r="I48" s="533"/>
      <c r="J48" s="532"/>
      <c r="K48" s="530"/>
      <c r="L48" s="534" t="str">
        <f>IF($K48="","",IF($E48="","",IF(B.TransitionalProg!$H$8&gt;0,"",VLOOKUP($E48,' A.Property'!$P$44:$R$50,2,FALSE))))</f>
        <v/>
      </c>
      <c r="M48" s="534" t="str">
        <f>IF($K48="","",IF($E48="","",IF(B.TransitionalProg!$H$8&gt;0,"",VLOOKUP($E48,' A.Property'!$P$44:$R$50,3,FALSE))))</f>
        <v/>
      </c>
      <c r="N48" s="535" t="str">
        <f>IF(K48="", "", IF(E48="", "",IF(B.TransitionalProg!$H$8&gt;0,"",IF(K48&lt;L48,"overHOUSED?",IF(K48&gt;M48, "OVERcrowded?","")))))</f>
        <v/>
      </c>
      <c r="O48" s="536"/>
      <c r="P48" s="737"/>
      <c r="Q48" s="532"/>
      <c r="R48" s="532"/>
      <c r="S48" s="532"/>
      <c r="T48" s="532"/>
      <c r="U48" s="826" t="str">
        <f t="shared" si="0"/>
        <v/>
      </c>
      <c r="V48" s="531"/>
      <c r="W48" s="532"/>
      <c r="X48" s="537" t="str">
        <f t="shared" si="1"/>
        <v/>
      </c>
      <c r="Y48" s="538">
        <f>INDEX(D2.Demographic!$G:$G,MATCH($C48,D2.Demographic!$C:$C,0))</f>
        <v>0</v>
      </c>
      <c r="Z48" s="538">
        <f>INDEX(D2.Demographic!$H:$H,MATCH($C48,D2.Demographic!$C:$C,0))</f>
        <v>0</v>
      </c>
      <c r="AA48" s="538">
        <f>INDEX(D2.Demographic!$I:$I,MATCH($C48,D2.Demographic!$C:$C,0))</f>
        <v>0</v>
      </c>
      <c r="AB48" s="538">
        <f>INDEX(D2.Demographic!$J:$J,MATCH($C48,D2.Demographic!$C:$C,0))</f>
        <v>0</v>
      </c>
      <c r="AC48" s="538">
        <f>INDEX(D2.Demographic!$K:$K,MATCH($C48,D2.Demographic!$C:$C,0))</f>
        <v>0</v>
      </c>
      <c r="AD48" s="538">
        <f>INDEX(D2.Demographic!$L:$L,MATCH($C48,D2.Demographic!$C:$C,0))</f>
        <v>0</v>
      </c>
      <c r="AE48" s="538">
        <f>INDEX(D2.Demographic!$M:$M,MATCH($C48,D2.Demographic!$C:$C,0))</f>
        <v>0</v>
      </c>
      <c r="AF48" s="538">
        <f>INDEX(D2.Demographic!$N:$N,MATCH($C48,D2.Demographic!$C:$C,0))</f>
        <v>0</v>
      </c>
    </row>
    <row r="49" spans="1:32" ht="20.100000000000001" customHeight="1">
      <c r="A49" s="527" t="str">
        <f t="shared" si="2"/>
        <v/>
      </c>
      <c r="B49" s="527" t="str">
        <f t="shared" si="3"/>
        <v/>
      </c>
      <c r="C49" s="542">
        <v>35</v>
      </c>
      <c r="D49" s="529"/>
      <c r="E49" s="530"/>
      <c r="F49" s="531"/>
      <c r="G49" s="532"/>
      <c r="H49" s="530"/>
      <c r="I49" s="533"/>
      <c r="J49" s="532"/>
      <c r="K49" s="530"/>
      <c r="L49" s="534" t="str">
        <f>IF($K49="","",IF($E49="","",IF(B.TransitionalProg!$H$8&gt;0,"",VLOOKUP($E49,' A.Property'!$P$44:$R$50,2,FALSE))))</f>
        <v/>
      </c>
      <c r="M49" s="534" t="str">
        <f>IF($K49="","",IF($E49="","",IF(B.TransitionalProg!$H$8&gt;0,"",VLOOKUP($E49,' A.Property'!$P$44:$R$50,3,FALSE))))</f>
        <v/>
      </c>
      <c r="N49" s="535" t="str">
        <f>IF(K49="", "", IF(E49="", "",IF(B.TransitionalProg!$H$8&gt;0,"",IF(K49&lt;L49,"overHOUSED?",IF(K49&gt;M49, "OVERcrowded?","")))))</f>
        <v/>
      </c>
      <c r="O49" s="536"/>
      <c r="P49" s="737"/>
      <c r="Q49" s="532"/>
      <c r="R49" s="532"/>
      <c r="S49" s="532"/>
      <c r="T49" s="532"/>
      <c r="U49" s="826" t="str">
        <f t="shared" si="0"/>
        <v/>
      </c>
      <c r="V49" s="531"/>
      <c r="W49" s="532"/>
      <c r="X49" s="537" t="str">
        <f t="shared" si="1"/>
        <v/>
      </c>
      <c r="Y49" s="538">
        <f>INDEX(D2.Demographic!$G:$G,MATCH($C49,D2.Demographic!$C:$C,0))</f>
        <v>0</v>
      </c>
      <c r="Z49" s="538">
        <f>INDEX(D2.Demographic!$H:$H,MATCH($C49,D2.Demographic!$C:$C,0))</f>
        <v>0</v>
      </c>
      <c r="AA49" s="538">
        <f>INDEX(D2.Demographic!$I:$I,MATCH($C49,D2.Demographic!$C:$C,0))</f>
        <v>0</v>
      </c>
      <c r="AB49" s="538">
        <f>INDEX(D2.Demographic!$J:$J,MATCH($C49,D2.Demographic!$C:$C,0))</f>
        <v>0</v>
      </c>
      <c r="AC49" s="538">
        <f>INDEX(D2.Demographic!$K:$K,MATCH($C49,D2.Demographic!$C:$C,0))</f>
        <v>0</v>
      </c>
      <c r="AD49" s="538">
        <f>INDEX(D2.Demographic!$L:$L,MATCH($C49,D2.Demographic!$C:$C,0))</f>
        <v>0</v>
      </c>
      <c r="AE49" s="538">
        <f>INDEX(D2.Demographic!$M:$M,MATCH($C49,D2.Demographic!$C:$C,0))</f>
        <v>0</v>
      </c>
      <c r="AF49" s="538">
        <f>INDEX(D2.Demographic!$N:$N,MATCH($C49,D2.Demographic!$C:$C,0))</f>
        <v>0</v>
      </c>
    </row>
    <row r="50" spans="1:32" ht="20.100000000000001" customHeight="1">
      <c r="A50" s="527" t="str">
        <f t="shared" si="2"/>
        <v/>
      </c>
      <c r="B50" s="527" t="str">
        <f t="shared" si="3"/>
        <v/>
      </c>
      <c r="C50" s="542">
        <v>36</v>
      </c>
      <c r="D50" s="529"/>
      <c r="E50" s="530"/>
      <c r="F50" s="531"/>
      <c r="G50" s="532"/>
      <c r="H50" s="530"/>
      <c r="I50" s="533"/>
      <c r="J50" s="532"/>
      <c r="K50" s="530"/>
      <c r="L50" s="534" t="str">
        <f>IF($K50="","",IF($E50="","",IF(B.TransitionalProg!$H$8&gt;0,"",VLOOKUP($E50,' A.Property'!$P$44:$R$50,2,FALSE))))</f>
        <v/>
      </c>
      <c r="M50" s="534" t="str">
        <f>IF($K50="","",IF($E50="","",IF(B.TransitionalProg!$H$8&gt;0,"",VLOOKUP($E50,' A.Property'!$P$44:$R$50,3,FALSE))))</f>
        <v/>
      </c>
      <c r="N50" s="535" t="str">
        <f>IF(K50="", "", IF(E50="", "",IF(B.TransitionalProg!$H$8&gt;0,"",IF(K50&lt;L50,"overHOUSED?",IF(K50&gt;M50, "OVERcrowded?","")))))</f>
        <v/>
      </c>
      <c r="O50" s="536"/>
      <c r="P50" s="737"/>
      <c r="Q50" s="532"/>
      <c r="R50" s="532"/>
      <c r="S50" s="532"/>
      <c r="T50" s="532"/>
      <c r="U50" s="826" t="str">
        <f t="shared" si="0"/>
        <v/>
      </c>
      <c r="V50" s="531"/>
      <c r="W50" s="532"/>
      <c r="X50" s="537" t="str">
        <f t="shared" si="1"/>
        <v/>
      </c>
      <c r="Y50" s="538">
        <f>INDEX(D2.Demographic!$G:$G,MATCH($C50,D2.Demographic!$C:$C,0))</f>
        <v>0</v>
      </c>
      <c r="Z50" s="538">
        <f>INDEX(D2.Demographic!$H:$H,MATCH($C50,D2.Demographic!$C:$C,0))</f>
        <v>0</v>
      </c>
      <c r="AA50" s="538">
        <f>INDEX(D2.Demographic!$I:$I,MATCH($C50,D2.Demographic!$C:$C,0))</f>
        <v>0</v>
      </c>
      <c r="AB50" s="538">
        <f>INDEX(D2.Demographic!$J:$J,MATCH($C50,D2.Demographic!$C:$C,0))</f>
        <v>0</v>
      </c>
      <c r="AC50" s="538">
        <f>INDEX(D2.Demographic!$K:$K,MATCH($C50,D2.Demographic!$C:$C,0))</f>
        <v>0</v>
      </c>
      <c r="AD50" s="538">
        <f>INDEX(D2.Demographic!$L:$L,MATCH($C50,D2.Demographic!$C:$C,0))</f>
        <v>0</v>
      </c>
      <c r="AE50" s="538">
        <f>INDEX(D2.Demographic!$M:$M,MATCH($C50,D2.Demographic!$C:$C,0))</f>
        <v>0</v>
      </c>
      <c r="AF50" s="538">
        <f>INDEX(D2.Demographic!$N:$N,MATCH($C50,D2.Demographic!$C:$C,0))</f>
        <v>0</v>
      </c>
    </row>
    <row r="51" spans="1:32" ht="20.100000000000001" customHeight="1">
      <c r="A51" s="527" t="str">
        <f t="shared" si="2"/>
        <v/>
      </c>
      <c r="B51" s="527" t="str">
        <f t="shared" si="3"/>
        <v/>
      </c>
      <c r="C51" s="542">
        <v>37</v>
      </c>
      <c r="D51" s="529"/>
      <c r="E51" s="530"/>
      <c r="F51" s="531"/>
      <c r="G51" s="532"/>
      <c r="H51" s="530"/>
      <c r="I51" s="533"/>
      <c r="J51" s="532"/>
      <c r="K51" s="530"/>
      <c r="L51" s="534" t="str">
        <f>IF($K51="","",IF($E51="","",IF(B.TransitionalProg!$H$8&gt;0,"",VLOOKUP($E51,' A.Property'!$P$44:$R$50,2,FALSE))))</f>
        <v/>
      </c>
      <c r="M51" s="534" t="str">
        <f>IF($K51="","",IF($E51="","",IF(B.TransitionalProg!$H$8&gt;0,"",VLOOKUP($E51,' A.Property'!$P$44:$R$50,3,FALSE))))</f>
        <v/>
      </c>
      <c r="N51" s="535" t="str">
        <f>IF(K51="", "", IF(E51="", "",IF(B.TransitionalProg!$H$8&gt;0,"",IF(K51&lt;L51,"overHOUSED?",IF(K51&gt;M51, "OVERcrowded?","")))))</f>
        <v/>
      </c>
      <c r="O51" s="536"/>
      <c r="P51" s="737"/>
      <c r="Q51" s="532"/>
      <c r="R51" s="532"/>
      <c r="S51" s="532"/>
      <c r="T51" s="532"/>
      <c r="U51" s="826" t="str">
        <f t="shared" si="0"/>
        <v/>
      </c>
      <c r="V51" s="531"/>
      <c r="W51" s="532"/>
      <c r="X51" s="537" t="str">
        <f t="shared" si="1"/>
        <v/>
      </c>
      <c r="Y51" s="538">
        <f>INDEX(D2.Demographic!$G:$G,MATCH($C51,D2.Demographic!$C:$C,0))</f>
        <v>0</v>
      </c>
      <c r="Z51" s="538">
        <f>INDEX(D2.Demographic!$H:$H,MATCH($C51,D2.Demographic!$C:$C,0))</f>
        <v>0</v>
      </c>
      <c r="AA51" s="538">
        <f>INDEX(D2.Demographic!$I:$I,MATCH($C51,D2.Demographic!$C:$C,0))</f>
        <v>0</v>
      </c>
      <c r="AB51" s="538">
        <f>INDEX(D2.Demographic!$J:$J,MATCH($C51,D2.Demographic!$C:$C,0))</f>
        <v>0</v>
      </c>
      <c r="AC51" s="538">
        <f>INDEX(D2.Demographic!$K:$K,MATCH($C51,D2.Demographic!$C:$C,0))</f>
        <v>0</v>
      </c>
      <c r="AD51" s="538">
        <f>INDEX(D2.Demographic!$L:$L,MATCH($C51,D2.Demographic!$C:$C,0))</f>
        <v>0</v>
      </c>
      <c r="AE51" s="538">
        <f>INDEX(D2.Demographic!$M:$M,MATCH($C51,D2.Demographic!$C:$C,0))</f>
        <v>0</v>
      </c>
      <c r="AF51" s="538">
        <f>INDEX(D2.Demographic!$N:$N,MATCH($C51,D2.Demographic!$C:$C,0))</f>
        <v>0</v>
      </c>
    </row>
    <row r="52" spans="1:32" ht="20.100000000000001" customHeight="1">
      <c r="A52" s="527" t="str">
        <f t="shared" si="2"/>
        <v/>
      </c>
      <c r="B52" s="527" t="str">
        <f t="shared" si="3"/>
        <v/>
      </c>
      <c r="C52" s="542">
        <v>38</v>
      </c>
      <c r="D52" s="529"/>
      <c r="E52" s="530"/>
      <c r="F52" s="531"/>
      <c r="G52" s="532"/>
      <c r="H52" s="530"/>
      <c r="I52" s="533"/>
      <c r="J52" s="532"/>
      <c r="K52" s="530"/>
      <c r="L52" s="534" t="str">
        <f>IF($K52="","",IF($E52="","",IF(B.TransitionalProg!$H$8&gt;0,"",VLOOKUP($E52,' A.Property'!$P$44:$R$50,2,FALSE))))</f>
        <v/>
      </c>
      <c r="M52" s="534" t="str">
        <f>IF($K52="","",IF($E52="","",IF(B.TransitionalProg!$H$8&gt;0,"",VLOOKUP($E52,' A.Property'!$P$44:$R$50,3,FALSE))))</f>
        <v/>
      </c>
      <c r="N52" s="535" t="str">
        <f>IF(K52="", "", IF(E52="", "",IF(B.TransitionalProg!$H$8&gt;0,"",IF(K52&lt;L52,"overHOUSED?",IF(K52&gt;M52, "OVERcrowded?","")))))</f>
        <v/>
      </c>
      <c r="O52" s="536"/>
      <c r="P52" s="737"/>
      <c r="Q52" s="532"/>
      <c r="R52" s="532"/>
      <c r="S52" s="532"/>
      <c r="T52" s="532"/>
      <c r="U52" s="826" t="str">
        <f t="shared" si="0"/>
        <v/>
      </c>
      <c r="V52" s="531"/>
      <c r="W52" s="532"/>
      <c r="X52" s="537" t="str">
        <f t="shared" si="1"/>
        <v/>
      </c>
      <c r="Y52" s="538">
        <f>INDEX(D2.Demographic!$G:$G,MATCH($C52,D2.Demographic!$C:$C,0))</f>
        <v>0</v>
      </c>
      <c r="Z52" s="538">
        <f>INDEX(D2.Demographic!$H:$H,MATCH($C52,D2.Demographic!$C:$C,0))</f>
        <v>0</v>
      </c>
      <c r="AA52" s="538">
        <f>INDEX(D2.Demographic!$I:$I,MATCH($C52,D2.Demographic!$C:$C,0))</f>
        <v>0</v>
      </c>
      <c r="AB52" s="538">
        <f>INDEX(D2.Demographic!$J:$J,MATCH($C52,D2.Demographic!$C:$C,0))</f>
        <v>0</v>
      </c>
      <c r="AC52" s="538">
        <f>INDEX(D2.Demographic!$K:$K,MATCH($C52,D2.Demographic!$C:$C,0))</f>
        <v>0</v>
      </c>
      <c r="AD52" s="538">
        <f>INDEX(D2.Demographic!$L:$L,MATCH($C52,D2.Demographic!$C:$C,0))</f>
        <v>0</v>
      </c>
      <c r="AE52" s="538">
        <f>INDEX(D2.Demographic!$M:$M,MATCH($C52,D2.Demographic!$C:$C,0))</f>
        <v>0</v>
      </c>
      <c r="AF52" s="538">
        <f>INDEX(D2.Demographic!$N:$N,MATCH($C52,D2.Demographic!$C:$C,0))</f>
        <v>0</v>
      </c>
    </row>
    <row r="53" spans="1:32" ht="20.100000000000001" customHeight="1">
      <c r="A53" s="527" t="str">
        <f t="shared" si="2"/>
        <v/>
      </c>
      <c r="B53" s="527" t="str">
        <f t="shared" si="3"/>
        <v/>
      </c>
      <c r="C53" s="542">
        <v>39</v>
      </c>
      <c r="D53" s="529"/>
      <c r="E53" s="530"/>
      <c r="F53" s="531"/>
      <c r="G53" s="532"/>
      <c r="H53" s="530"/>
      <c r="I53" s="533"/>
      <c r="J53" s="532"/>
      <c r="K53" s="530"/>
      <c r="L53" s="534" t="str">
        <f>IF($K53="","",IF($E53="","",IF(B.TransitionalProg!$H$8&gt;0,"",VLOOKUP($E53,' A.Property'!$P$44:$R$50,2,FALSE))))</f>
        <v/>
      </c>
      <c r="M53" s="534" t="str">
        <f>IF($K53="","",IF($E53="","",IF(B.TransitionalProg!$H$8&gt;0,"",VLOOKUP($E53,' A.Property'!$P$44:$R$50,3,FALSE))))</f>
        <v/>
      </c>
      <c r="N53" s="535" t="str">
        <f>IF(K53="", "", IF(E53="", "",IF(B.TransitionalProg!$H$8&gt;0,"",IF(K53&lt;L53,"overHOUSED?",IF(K53&gt;M53, "OVERcrowded?","")))))</f>
        <v/>
      </c>
      <c r="O53" s="536"/>
      <c r="P53" s="737"/>
      <c r="Q53" s="532"/>
      <c r="R53" s="532"/>
      <c r="S53" s="532"/>
      <c r="T53" s="532"/>
      <c r="U53" s="826" t="str">
        <f t="shared" si="0"/>
        <v/>
      </c>
      <c r="V53" s="531"/>
      <c r="W53" s="532"/>
      <c r="X53" s="537" t="str">
        <f t="shared" si="1"/>
        <v/>
      </c>
      <c r="Y53" s="538">
        <f>INDEX(D2.Demographic!$G:$G,MATCH($C53,D2.Demographic!$C:$C,0))</f>
        <v>0</v>
      </c>
      <c r="Z53" s="538">
        <f>INDEX(D2.Demographic!$H:$H,MATCH($C53,D2.Demographic!$C:$C,0))</f>
        <v>0</v>
      </c>
      <c r="AA53" s="538">
        <f>INDEX(D2.Demographic!$I:$I,MATCH($C53,D2.Demographic!$C:$C,0))</f>
        <v>0</v>
      </c>
      <c r="AB53" s="538">
        <f>INDEX(D2.Demographic!$J:$J,MATCH($C53,D2.Demographic!$C:$C,0))</f>
        <v>0</v>
      </c>
      <c r="AC53" s="538">
        <f>INDEX(D2.Demographic!$K:$K,MATCH($C53,D2.Demographic!$C:$C,0))</f>
        <v>0</v>
      </c>
      <c r="AD53" s="538">
        <f>INDEX(D2.Demographic!$L:$L,MATCH($C53,D2.Demographic!$C:$C,0))</f>
        <v>0</v>
      </c>
      <c r="AE53" s="538">
        <f>INDEX(D2.Demographic!$M:$M,MATCH($C53,D2.Demographic!$C:$C,0))</f>
        <v>0</v>
      </c>
      <c r="AF53" s="538">
        <f>INDEX(D2.Demographic!$N:$N,MATCH($C53,D2.Demographic!$C:$C,0))</f>
        <v>0</v>
      </c>
    </row>
    <row r="54" spans="1:32" ht="20.100000000000001" customHeight="1">
      <c r="A54" s="527" t="str">
        <f t="shared" si="2"/>
        <v/>
      </c>
      <c r="B54" s="527" t="str">
        <f t="shared" si="3"/>
        <v/>
      </c>
      <c r="C54" s="542">
        <v>40</v>
      </c>
      <c r="D54" s="529"/>
      <c r="E54" s="530"/>
      <c r="F54" s="531"/>
      <c r="G54" s="532"/>
      <c r="H54" s="530"/>
      <c r="I54" s="533"/>
      <c r="J54" s="532"/>
      <c r="K54" s="530"/>
      <c r="L54" s="534" t="str">
        <f>IF($K54="","",IF($E54="","",IF(B.TransitionalProg!$H$8&gt;0,"",VLOOKUP($E54,' A.Property'!$P$44:$R$50,2,FALSE))))</f>
        <v/>
      </c>
      <c r="M54" s="534" t="str">
        <f>IF($K54="","",IF($E54="","",IF(B.TransitionalProg!$H$8&gt;0,"",VLOOKUP($E54,' A.Property'!$P$44:$R$50,3,FALSE))))</f>
        <v/>
      </c>
      <c r="N54" s="535" t="str">
        <f>IF(K54="", "", IF(E54="", "",IF(B.TransitionalProg!$H$8&gt;0,"",IF(K54&lt;L54,"overHOUSED?",IF(K54&gt;M54, "OVERcrowded?","")))))</f>
        <v/>
      </c>
      <c r="O54" s="536"/>
      <c r="P54" s="737"/>
      <c r="Q54" s="532"/>
      <c r="R54" s="532"/>
      <c r="S54" s="532"/>
      <c r="T54" s="532"/>
      <c r="U54" s="826" t="str">
        <f t="shared" si="0"/>
        <v/>
      </c>
      <c r="V54" s="531"/>
      <c r="W54" s="532"/>
      <c r="X54" s="537" t="str">
        <f t="shared" si="1"/>
        <v/>
      </c>
      <c r="Y54" s="538">
        <f>INDEX(D2.Demographic!$G:$G,MATCH($C54,D2.Demographic!$C:$C,0))</f>
        <v>0</v>
      </c>
      <c r="Z54" s="538">
        <f>INDEX(D2.Demographic!$H:$H,MATCH($C54,D2.Demographic!$C:$C,0))</f>
        <v>0</v>
      </c>
      <c r="AA54" s="538">
        <f>INDEX(D2.Demographic!$I:$I,MATCH($C54,D2.Demographic!$C:$C,0))</f>
        <v>0</v>
      </c>
      <c r="AB54" s="538">
        <f>INDEX(D2.Demographic!$J:$J,MATCH($C54,D2.Demographic!$C:$C,0))</f>
        <v>0</v>
      </c>
      <c r="AC54" s="538">
        <f>INDEX(D2.Demographic!$K:$K,MATCH($C54,D2.Demographic!$C:$C,0))</f>
        <v>0</v>
      </c>
      <c r="AD54" s="538">
        <f>INDEX(D2.Demographic!$L:$L,MATCH($C54,D2.Demographic!$C:$C,0))</f>
        <v>0</v>
      </c>
      <c r="AE54" s="538">
        <f>INDEX(D2.Demographic!$M:$M,MATCH($C54,D2.Demographic!$C:$C,0))</f>
        <v>0</v>
      </c>
      <c r="AF54" s="538">
        <f>INDEX(D2.Demographic!$N:$N,MATCH($C54,D2.Demographic!$C:$C,0))</f>
        <v>0</v>
      </c>
    </row>
    <row r="55" spans="1:32" ht="20.100000000000001" customHeight="1">
      <c r="A55" s="527" t="str">
        <f t="shared" si="2"/>
        <v/>
      </c>
      <c r="B55" s="527" t="str">
        <f t="shared" si="3"/>
        <v/>
      </c>
      <c r="C55" s="542">
        <v>41</v>
      </c>
      <c r="D55" s="529"/>
      <c r="E55" s="530"/>
      <c r="F55" s="531"/>
      <c r="G55" s="532"/>
      <c r="H55" s="530"/>
      <c r="I55" s="533"/>
      <c r="J55" s="532"/>
      <c r="K55" s="530"/>
      <c r="L55" s="534" t="str">
        <f>IF($K55="","",IF($E55="","",IF(B.TransitionalProg!$H$8&gt;0,"",VLOOKUP($E55,' A.Property'!$P$44:$R$50,2,FALSE))))</f>
        <v/>
      </c>
      <c r="M55" s="534" t="str">
        <f>IF($K55="","",IF($E55="","",IF(B.TransitionalProg!$H$8&gt;0,"",VLOOKUP($E55,' A.Property'!$P$44:$R$50,3,FALSE))))</f>
        <v/>
      </c>
      <c r="N55" s="535" t="str">
        <f>IF(K55="", "", IF(E55="", "",IF(B.TransitionalProg!$H$8&gt;0,"",IF(K55&lt;L55,"overHOUSED?",IF(K55&gt;M55, "OVERcrowded?","")))))</f>
        <v/>
      </c>
      <c r="O55" s="536"/>
      <c r="P55" s="737"/>
      <c r="Q55" s="532"/>
      <c r="R55" s="532"/>
      <c r="S55" s="532"/>
      <c r="T55" s="532"/>
      <c r="U55" s="826" t="str">
        <f t="shared" si="0"/>
        <v/>
      </c>
      <c r="V55" s="531"/>
      <c r="W55" s="532"/>
      <c r="X55" s="537" t="str">
        <f t="shared" si="1"/>
        <v/>
      </c>
      <c r="Y55" s="538">
        <f>INDEX(D2.Demographic!$G:$G,MATCH($C55,D2.Demographic!$C:$C,0))</f>
        <v>0</v>
      </c>
      <c r="Z55" s="538">
        <f>INDEX(D2.Demographic!$H:$H,MATCH($C55,D2.Demographic!$C:$C,0))</f>
        <v>0</v>
      </c>
      <c r="AA55" s="538">
        <f>INDEX(D2.Demographic!$I:$I,MATCH($C55,D2.Demographic!$C:$C,0))</f>
        <v>0</v>
      </c>
      <c r="AB55" s="538">
        <f>INDEX(D2.Demographic!$J:$J,MATCH($C55,D2.Demographic!$C:$C,0))</f>
        <v>0</v>
      </c>
      <c r="AC55" s="538">
        <f>INDEX(D2.Demographic!$K:$K,MATCH($C55,D2.Demographic!$C:$C,0))</f>
        <v>0</v>
      </c>
      <c r="AD55" s="538">
        <f>INDEX(D2.Demographic!$L:$L,MATCH($C55,D2.Demographic!$C:$C,0))</f>
        <v>0</v>
      </c>
      <c r="AE55" s="538">
        <f>INDEX(D2.Demographic!$M:$M,MATCH($C55,D2.Demographic!$C:$C,0))</f>
        <v>0</v>
      </c>
      <c r="AF55" s="538">
        <f>INDEX(D2.Demographic!$N:$N,MATCH($C55,D2.Demographic!$C:$C,0))</f>
        <v>0</v>
      </c>
    </row>
    <row r="56" spans="1:32" ht="20.100000000000001" customHeight="1">
      <c r="A56" s="527" t="str">
        <f t="shared" si="2"/>
        <v/>
      </c>
      <c r="B56" s="527" t="str">
        <f t="shared" si="3"/>
        <v/>
      </c>
      <c r="C56" s="542">
        <v>42</v>
      </c>
      <c r="D56" s="529"/>
      <c r="E56" s="530"/>
      <c r="F56" s="531"/>
      <c r="G56" s="532"/>
      <c r="H56" s="530"/>
      <c r="I56" s="533"/>
      <c r="J56" s="532"/>
      <c r="K56" s="530"/>
      <c r="L56" s="534" t="str">
        <f>IF($K56="","",IF($E56="","",IF(B.TransitionalProg!$H$8&gt;0,"",VLOOKUP($E56,' A.Property'!$P$44:$R$50,2,FALSE))))</f>
        <v/>
      </c>
      <c r="M56" s="534" t="str">
        <f>IF($K56="","",IF($E56="","",IF(B.TransitionalProg!$H$8&gt;0,"",VLOOKUP($E56,' A.Property'!$P$44:$R$50,3,FALSE))))</f>
        <v/>
      </c>
      <c r="N56" s="535" t="str">
        <f>IF(K56="", "", IF(E56="", "",IF(B.TransitionalProg!$H$8&gt;0,"",IF(K56&lt;L56,"overHOUSED?",IF(K56&gt;M56, "OVERcrowded?","")))))</f>
        <v/>
      </c>
      <c r="O56" s="536"/>
      <c r="P56" s="737"/>
      <c r="Q56" s="532"/>
      <c r="R56" s="532"/>
      <c r="S56" s="532"/>
      <c r="T56" s="532"/>
      <c r="U56" s="826" t="str">
        <f t="shared" si="0"/>
        <v/>
      </c>
      <c r="V56" s="531"/>
      <c r="W56" s="532"/>
      <c r="X56" s="537" t="str">
        <f t="shared" si="1"/>
        <v/>
      </c>
      <c r="Y56" s="538">
        <f>INDEX(D2.Demographic!$G:$G,MATCH($C56,D2.Demographic!$C:$C,0))</f>
        <v>0</v>
      </c>
      <c r="Z56" s="538">
        <f>INDEX(D2.Demographic!$H:$H,MATCH($C56,D2.Demographic!$C:$C,0))</f>
        <v>0</v>
      </c>
      <c r="AA56" s="538">
        <f>INDEX(D2.Demographic!$I:$I,MATCH($C56,D2.Demographic!$C:$C,0))</f>
        <v>0</v>
      </c>
      <c r="AB56" s="538">
        <f>INDEX(D2.Demographic!$J:$J,MATCH($C56,D2.Demographic!$C:$C,0))</f>
        <v>0</v>
      </c>
      <c r="AC56" s="538">
        <f>INDEX(D2.Demographic!$K:$K,MATCH($C56,D2.Demographic!$C:$C,0))</f>
        <v>0</v>
      </c>
      <c r="AD56" s="538">
        <f>INDEX(D2.Demographic!$L:$L,MATCH($C56,D2.Demographic!$C:$C,0))</f>
        <v>0</v>
      </c>
      <c r="AE56" s="538">
        <f>INDEX(D2.Demographic!$M:$M,MATCH($C56,D2.Demographic!$C:$C,0))</f>
        <v>0</v>
      </c>
      <c r="AF56" s="538">
        <f>INDEX(D2.Demographic!$N:$N,MATCH($C56,D2.Demographic!$C:$C,0))</f>
        <v>0</v>
      </c>
    </row>
    <row r="57" spans="1:32" ht="20.100000000000001" customHeight="1">
      <c r="A57" s="527" t="str">
        <f t="shared" si="2"/>
        <v/>
      </c>
      <c r="B57" s="527" t="str">
        <f t="shared" si="3"/>
        <v/>
      </c>
      <c r="C57" s="542">
        <v>43</v>
      </c>
      <c r="D57" s="529"/>
      <c r="E57" s="530"/>
      <c r="F57" s="531"/>
      <c r="G57" s="532"/>
      <c r="H57" s="530"/>
      <c r="I57" s="533"/>
      <c r="J57" s="532"/>
      <c r="K57" s="530"/>
      <c r="L57" s="534" t="str">
        <f>IF($K57="","",IF($E57="","",IF(B.TransitionalProg!$H$8&gt;0,"",VLOOKUP($E57,' A.Property'!$P$44:$R$50,2,FALSE))))</f>
        <v/>
      </c>
      <c r="M57" s="534" t="str">
        <f>IF($K57="","",IF($E57="","",IF(B.TransitionalProg!$H$8&gt;0,"",VLOOKUP($E57,' A.Property'!$P$44:$R$50,3,FALSE))))</f>
        <v/>
      </c>
      <c r="N57" s="535" t="str">
        <f>IF(K57="", "", IF(E57="", "",IF(B.TransitionalProg!$H$8&gt;0,"",IF(K57&lt;L57,"overHOUSED?",IF(K57&gt;M57, "OVERcrowded?","")))))</f>
        <v/>
      </c>
      <c r="O57" s="536"/>
      <c r="P57" s="737"/>
      <c r="Q57" s="532"/>
      <c r="R57" s="532"/>
      <c r="S57" s="532"/>
      <c r="T57" s="532"/>
      <c r="U57" s="826" t="str">
        <f t="shared" si="0"/>
        <v/>
      </c>
      <c r="V57" s="531"/>
      <c r="W57" s="532"/>
      <c r="X57" s="537" t="str">
        <f t="shared" si="1"/>
        <v/>
      </c>
      <c r="Y57" s="538">
        <f>INDEX(D2.Demographic!$G:$G,MATCH($C57,D2.Demographic!$C:$C,0))</f>
        <v>0</v>
      </c>
      <c r="Z57" s="538">
        <f>INDEX(D2.Demographic!$H:$H,MATCH($C57,D2.Demographic!$C:$C,0))</f>
        <v>0</v>
      </c>
      <c r="AA57" s="538">
        <f>INDEX(D2.Demographic!$I:$I,MATCH($C57,D2.Demographic!$C:$C,0))</f>
        <v>0</v>
      </c>
      <c r="AB57" s="538">
        <f>INDEX(D2.Demographic!$J:$J,MATCH($C57,D2.Demographic!$C:$C,0))</f>
        <v>0</v>
      </c>
      <c r="AC57" s="538">
        <f>INDEX(D2.Demographic!$K:$K,MATCH($C57,D2.Demographic!$C:$C,0))</f>
        <v>0</v>
      </c>
      <c r="AD57" s="538">
        <f>INDEX(D2.Demographic!$L:$L,MATCH($C57,D2.Demographic!$C:$C,0))</f>
        <v>0</v>
      </c>
      <c r="AE57" s="538">
        <f>INDEX(D2.Demographic!$M:$M,MATCH($C57,D2.Demographic!$C:$C,0))</f>
        <v>0</v>
      </c>
      <c r="AF57" s="538">
        <f>INDEX(D2.Demographic!$N:$N,MATCH($C57,D2.Demographic!$C:$C,0))</f>
        <v>0</v>
      </c>
    </row>
    <row r="58" spans="1:32" ht="20.100000000000001" customHeight="1">
      <c r="A58" s="527" t="str">
        <f t="shared" si="2"/>
        <v/>
      </c>
      <c r="B58" s="527" t="str">
        <f t="shared" si="3"/>
        <v/>
      </c>
      <c r="C58" s="542">
        <v>44</v>
      </c>
      <c r="D58" s="529"/>
      <c r="E58" s="530"/>
      <c r="F58" s="531"/>
      <c r="G58" s="532"/>
      <c r="H58" s="530"/>
      <c r="I58" s="533"/>
      <c r="J58" s="532"/>
      <c r="K58" s="530"/>
      <c r="L58" s="534" t="str">
        <f>IF($K58="","",IF($E58="","",IF(B.TransitionalProg!$H$8&gt;0,"",VLOOKUP($E58,' A.Property'!$P$44:$R$50,2,FALSE))))</f>
        <v/>
      </c>
      <c r="M58" s="534" t="str">
        <f>IF($K58="","",IF($E58="","",IF(B.TransitionalProg!$H$8&gt;0,"",VLOOKUP($E58,' A.Property'!$P$44:$R$50,3,FALSE))))</f>
        <v/>
      </c>
      <c r="N58" s="535" t="str">
        <f>IF(K58="", "", IF(E58="", "",IF(B.TransitionalProg!$H$8&gt;0,"",IF(K58&lt;L58,"overHOUSED?",IF(K58&gt;M58, "OVERcrowded?","")))))</f>
        <v/>
      </c>
      <c r="O58" s="536"/>
      <c r="P58" s="737"/>
      <c r="Q58" s="532"/>
      <c r="R58" s="532"/>
      <c r="S58" s="532"/>
      <c r="T58" s="532"/>
      <c r="U58" s="826" t="str">
        <f t="shared" si="0"/>
        <v/>
      </c>
      <c r="V58" s="531"/>
      <c r="W58" s="532"/>
      <c r="X58" s="537" t="str">
        <f t="shared" si="1"/>
        <v/>
      </c>
      <c r="Y58" s="538">
        <f>INDEX(D2.Demographic!$G:$G,MATCH($C58,D2.Demographic!$C:$C,0))</f>
        <v>0</v>
      </c>
      <c r="Z58" s="538">
        <f>INDEX(D2.Demographic!$H:$H,MATCH($C58,D2.Demographic!$C:$C,0))</f>
        <v>0</v>
      </c>
      <c r="AA58" s="538">
        <f>INDEX(D2.Demographic!$I:$I,MATCH($C58,D2.Demographic!$C:$C,0))</f>
        <v>0</v>
      </c>
      <c r="AB58" s="538">
        <f>INDEX(D2.Demographic!$J:$J,MATCH($C58,D2.Demographic!$C:$C,0))</f>
        <v>0</v>
      </c>
      <c r="AC58" s="538">
        <f>INDEX(D2.Demographic!$K:$K,MATCH($C58,D2.Demographic!$C:$C,0))</f>
        <v>0</v>
      </c>
      <c r="AD58" s="538">
        <f>INDEX(D2.Demographic!$L:$L,MATCH($C58,D2.Demographic!$C:$C,0))</f>
        <v>0</v>
      </c>
      <c r="AE58" s="538">
        <f>INDEX(D2.Demographic!$M:$M,MATCH($C58,D2.Demographic!$C:$C,0))</f>
        <v>0</v>
      </c>
      <c r="AF58" s="538">
        <f>INDEX(D2.Demographic!$N:$N,MATCH($C58,D2.Demographic!$C:$C,0))</f>
        <v>0</v>
      </c>
    </row>
    <row r="59" spans="1:32" ht="20.100000000000001" customHeight="1">
      <c r="A59" s="527" t="str">
        <f t="shared" si="2"/>
        <v/>
      </c>
      <c r="B59" s="527" t="str">
        <f t="shared" si="3"/>
        <v/>
      </c>
      <c r="C59" s="542">
        <v>45</v>
      </c>
      <c r="D59" s="529"/>
      <c r="E59" s="530"/>
      <c r="F59" s="531"/>
      <c r="G59" s="532"/>
      <c r="H59" s="530"/>
      <c r="I59" s="533"/>
      <c r="J59" s="532"/>
      <c r="K59" s="530"/>
      <c r="L59" s="534" t="str">
        <f>IF($K59="","",IF($E59="","",IF(B.TransitionalProg!$H$8&gt;0,"",VLOOKUP($E59,' A.Property'!$P$44:$R$50,2,FALSE))))</f>
        <v/>
      </c>
      <c r="M59" s="534" t="str">
        <f>IF($K59="","",IF($E59="","",IF(B.TransitionalProg!$H$8&gt;0,"",VLOOKUP($E59,' A.Property'!$P$44:$R$50,3,FALSE))))</f>
        <v/>
      </c>
      <c r="N59" s="535" t="str">
        <f>IF(K59="", "", IF(E59="", "",IF(B.TransitionalProg!$H$8&gt;0,"",IF(K59&lt;L59,"overHOUSED?",IF(K59&gt;M59, "OVERcrowded?","")))))</f>
        <v/>
      </c>
      <c r="O59" s="536"/>
      <c r="P59" s="737"/>
      <c r="Q59" s="532"/>
      <c r="R59" s="532"/>
      <c r="S59" s="532"/>
      <c r="T59" s="532"/>
      <c r="U59" s="826" t="str">
        <f t="shared" si="0"/>
        <v/>
      </c>
      <c r="V59" s="531"/>
      <c r="W59" s="532"/>
      <c r="X59" s="537" t="str">
        <f t="shared" si="1"/>
        <v/>
      </c>
      <c r="Y59" s="538">
        <f>INDEX(D2.Demographic!$G:$G,MATCH($C59,D2.Demographic!$C:$C,0))</f>
        <v>0</v>
      </c>
      <c r="Z59" s="538">
        <f>INDEX(D2.Demographic!$H:$H,MATCH($C59,D2.Demographic!$C:$C,0))</f>
        <v>0</v>
      </c>
      <c r="AA59" s="538">
        <f>INDEX(D2.Demographic!$I:$I,MATCH($C59,D2.Demographic!$C:$C,0))</f>
        <v>0</v>
      </c>
      <c r="AB59" s="538">
        <f>INDEX(D2.Demographic!$J:$J,MATCH($C59,D2.Demographic!$C:$C,0))</f>
        <v>0</v>
      </c>
      <c r="AC59" s="538">
        <f>INDEX(D2.Demographic!$K:$K,MATCH($C59,D2.Demographic!$C:$C,0))</f>
        <v>0</v>
      </c>
      <c r="AD59" s="538">
        <f>INDEX(D2.Demographic!$L:$L,MATCH($C59,D2.Demographic!$C:$C,0))</f>
        <v>0</v>
      </c>
      <c r="AE59" s="538">
        <f>INDEX(D2.Demographic!$M:$M,MATCH($C59,D2.Demographic!$C:$C,0))</f>
        <v>0</v>
      </c>
      <c r="AF59" s="538">
        <f>INDEX(D2.Demographic!$N:$N,MATCH($C59,D2.Demographic!$C:$C,0))</f>
        <v>0</v>
      </c>
    </row>
    <row r="60" spans="1:32" ht="20.100000000000001" customHeight="1">
      <c r="A60" s="527" t="str">
        <f t="shared" si="2"/>
        <v/>
      </c>
      <c r="B60" s="527" t="str">
        <f t="shared" si="3"/>
        <v/>
      </c>
      <c r="C60" s="542">
        <v>46</v>
      </c>
      <c r="D60" s="529"/>
      <c r="E60" s="530"/>
      <c r="F60" s="531"/>
      <c r="G60" s="532"/>
      <c r="H60" s="530"/>
      <c r="I60" s="533"/>
      <c r="J60" s="532"/>
      <c r="K60" s="530"/>
      <c r="L60" s="534" t="str">
        <f>IF($K60="","",IF($E60="","",IF(B.TransitionalProg!$H$8&gt;0,"",VLOOKUP($E60,' A.Property'!$P$44:$R$50,2,FALSE))))</f>
        <v/>
      </c>
      <c r="M60" s="534" t="str">
        <f>IF($K60="","",IF($E60="","",IF(B.TransitionalProg!$H$8&gt;0,"",VLOOKUP($E60,' A.Property'!$P$44:$R$50,3,FALSE))))</f>
        <v/>
      </c>
      <c r="N60" s="535" t="str">
        <f>IF(K60="", "", IF(E60="", "",IF(B.TransitionalProg!$H$8&gt;0,"",IF(K60&lt;L60,"overHOUSED?",IF(K60&gt;M60, "OVERcrowded?","")))))</f>
        <v/>
      </c>
      <c r="O60" s="536"/>
      <c r="P60" s="737"/>
      <c r="Q60" s="532"/>
      <c r="R60" s="532"/>
      <c r="S60" s="532"/>
      <c r="T60" s="532"/>
      <c r="U60" s="826" t="str">
        <f t="shared" si="0"/>
        <v/>
      </c>
      <c r="V60" s="531"/>
      <c r="W60" s="532"/>
      <c r="X60" s="537" t="str">
        <f t="shared" si="1"/>
        <v/>
      </c>
      <c r="Y60" s="538">
        <f>INDEX(D2.Demographic!$G:$G,MATCH($C60,D2.Demographic!$C:$C,0))</f>
        <v>0</v>
      </c>
      <c r="Z60" s="538">
        <f>INDEX(D2.Demographic!$H:$H,MATCH($C60,D2.Demographic!$C:$C,0))</f>
        <v>0</v>
      </c>
      <c r="AA60" s="538">
        <f>INDEX(D2.Demographic!$I:$I,MATCH($C60,D2.Demographic!$C:$C,0))</f>
        <v>0</v>
      </c>
      <c r="AB60" s="538">
        <f>INDEX(D2.Demographic!$J:$J,MATCH($C60,D2.Demographic!$C:$C,0))</f>
        <v>0</v>
      </c>
      <c r="AC60" s="538">
        <f>INDEX(D2.Demographic!$K:$K,MATCH($C60,D2.Demographic!$C:$C,0))</f>
        <v>0</v>
      </c>
      <c r="AD60" s="538">
        <f>INDEX(D2.Demographic!$L:$L,MATCH($C60,D2.Demographic!$C:$C,0))</f>
        <v>0</v>
      </c>
      <c r="AE60" s="538">
        <f>INDEX(D2.Demographic!$M:$M,MATCH($C60,D2.Demographic!$C:$C,0))</f>
        <v>0</v>
      </c>
      <c r="AF60" s="538">
        <f>INDEX(D2.Demographic!$N:$N,MATCH($C60,D2.Demographic!$C:$C,0))</f>
        <v>0</v>
      </c>
    </row>
    <row r="61" spans="1:32" ht="20.100000000000001" customHeight="1">
      <c r="A61" s="527" t="str">
        <f t="shared" si="2"/>
        <v/>
      </c>
      <c r="B61" s="527" t="str">
        <f t="shared" si="3"/>
        <v/>
      </c>
      <c r="C61" s="542">
        <v>47</v>
      </c>
      <c r="D61" s="529"/>
      <c r="E61" s="530"/>
      <c r="F61" s="531"/>
      <c r="G61" s="532"/>
      <c r="H61" s="530"/>
      <c r="I61" s="533"/>
      <c r="J61" s="532"/>
      <c r="K61" s="530"/>
      <c r="L61" s="534" t="str">
        <f>IF($K61="","",IF($E61="","",IF(B.TransitionalProg!$H$8&gt;0,"",VLOOKUP($E61,' A.Property'!$P$44:$R$50,2,FALSE))))</f>
        <v/>
      </c>
      <c r="M61" s="534" t="str">
        <f>IF($K61="","",IF($E61="","",IF(B.TransitionalProg!$H$8&gt;0,"",VLOOKUP($E61,' A.Property'!$P$44:$R$50,3,FALSE))))</f>
        <v/>
      </c>
      <c r="N61" s="535" t="str">
        <f>IF(K61="", "", IF(E61="", "",IF(B.TransitionalProg!$H$8&gt;0,"",IF(K61&lt;L61,"overHOUSED?",IF(K61&gt;M61, "OVERcrowded?","")))))</f>
        <v/>
      </c>
      <c r="O61" s="536"/>
      <c r="P61" s="737"/>
      <c r="Q61" s="532"/>
      <c r="R61" s="532"/>
      <c r="S61" s="532"/>
      <c r="T61" s="532"/>
      <c r="U61" s="826" t="str">
        <f t="shared" si="0"/>
        <v/>
      </c>
      <c r="V61" s="531"/>
      <c r="W61" s="532"/>
      <c r="X61" s="537" t="str">
        <f t="shared" si="1"/>
        <v/>
      </c>
      <c r="Y61" s="538">
        <f>INDEX(D2.Demographic!$G:$G,MATCH($C61,D2.Demographic!$C:$C,0))</f>
        <v>0</v>
      </c>
      <c r="Z61" s="538">
        <f>INDEX(D2.Demographic!$H:$H,MATCH($C61,D2.Demographic!$C:$C,0))</f>
        <v>0</v>
      </c>
      <c r="AA61" s="538">
        <f>INDEX(D2.Demographic!$I:$I,MATCH($C61,D2.Demographic!$C:$C,0))</f>
        <v>0</v>
      </c>
      <c r="AB61" s="538">
        <f>INDEX(D2.Demographic!$J:$J,MATCH($C61,D2.Demographic!$C:$C,0))</f>
        <v>0</v>
      </c>
      <c r="AC61" s="538">
        <f>INDEX(D2.Demographic!$K:$K,MATCH($C61,D2.Demographic!$C:$C,0))</f>
        <v>0</v>
      </c>
      <c r="AD61" s="538">
        <f>INDEX(D2.Demographic!$L:$L,MATCH($C61,D2.Demographic!$C:$C,0))</f>
        <v>0</v>
      </c>
      <c r="AE61" s="538">
        <f>INDEX(D2.Demographic!$M:$M,MATCH($C61,D2.Demographic!$C:$C,0))</f>
        <v>0</v>
      </c>
      <c r="AF61" s="538">
        <f>INDEX(D2.Demographic!$N:$N,MATCH($C61,D2.Demographic!$C:$C,0))</f>
        <v>0</v>
      </c>
    </row>
    <row r="62" spans="1:32" ht="20.100000000000001" customHeight="1">
      <c r="A62" s="527" t="str">
        <f t="shared" si="2"/>
        <v/>
      </c>
      <c r="B62" s="527" t="str">
        <f t="shared" si="3"/>
        <v/>
      </c>
      <c r="C62" s="542">
        <v>48</v>
      </c>
      <c r="D62" s="529"/>
      <c r="E62" s="530"/>
      <c r="F62" s="531"/>
      <c r="G62" s="532"/>
      <c r="H62" s="530"/>
      <c r="I62" s="533"/>
      <c r="J62" s="532"/>
      <c r="K62" s="530"/>
      <c r="L62" s="534" t="str">
        <f>IF($K62="","",IF($E62="","",IF(B.TransitionalProg!$H$8&gt;0,"",VLOOKUP($E62,' A.Property'!$P$44:$R$50,2,FALSE))))</f>
        <v/>
      </c>
      <c r="M62" s="534" t="str">
        <f>IF($K62="","",IF($E62="","",IF(B.TransitionalProg!$H$8&gt;0,"",VLOOKUP($E62,' A.Property'!$P$44:$R$50,3,FALSE))))</f>
        <v/>
      </c>
      <c r="N62" s="535" t="str">
        <f>IF(K62="", "", IF(E62="", "",IF(B.TransitionalProg!$H$8&gt;0,"",IF(K62&lt;L62,"overHOUSED?",IF(K62&gt;M62, "OVERcrowded?","")))))</f>
        <v/>
      </c>
      <c r="O62" s="536"/>
      <c r="P62" s="737"/>
      <c r="Q62" s="532"/>
      <c r="R62" s="532"/>
      <c r="S62" s="532"/>
      <c r="T62" s="532"/>
      <c r="U62" s="826" t="str">
        <f t="shared" si="0"/>
        <v/>
      </c>
      <c r="V62" s="531"/>
      <c r="W62" s="532"/>
      <c r="X62" s="537" t="str">
        <f t="shared" si="1"/>
        <v/>
      </c>
      <c r="Y62" s="538">
        <f>INDEX(D2.Demographic!$G:$G,MATCH($C62,D2.Demographic!$C:$C,0))</f>
        <v>0</v>
      </c>
      <c r="Z62" s="538">
        <f>INDEX(D2.Demographic!$H:$H,MATCH($C62,D2.Demographic!$C:$C,0))</f>
        <v>0</v>
      </c>
      <c r="AA62" s="538">
        <f>INDEX(D2.Demographic!$I:$I,MATCH($C62,D2.Demographic!$C:$C,0))</f>
        <v>0</v>
      </c>
      <c r="AB62" s="538">
        <f>INDEX(D2.Demographic!$J:$J,MATCH($C62,D2.Demographic!$C:$C,0))</f>
        <v>0</v>
      </c>
      <c r="AC62" s="538">
        <f>INDEX(D2.Demographic!$K:$K,MATCH($C62,D2.Demographic!$C:$C,0))</f>
        <v>0</v>
      </c>
      <c r="AD62" s="538">
        <f>INDEX(D2.Demographic!$L:$L,MATCH($C62,D2.Demographic!$C:$C,0))</f>
        <v>0</v>
      </c>
      <c r="AE62" s="538">
        <f>INDEX(D2.Demographic!$M:$M,MATCH($C62,D2.Demographic!$C:$C,0))</f>
        <v>0</v>
      </c>
      <c r="AF62" s="538">
        <f>INDEX(D2.Demographic!$N:$N,MATCH($C62,D2.Demographic!$C:$C,0))</f>
        <v>0</v>
      </c>
    </row>
    <row r="63" spans="1:32" ht="20.100000000000001" customHeight="1">
      <c r="A63" s="527" t="str">
        <f t="shared" si="2"/>
        <v/>
      </c>
      <c r="B63" s="527" t="str">
        <f t="shared" si="3"/>
        <v/>
      </c>
      <c r="C63" s="542">
        <v>49</v>
      </c>
      <c r="D63" s="529"/>
      <c r="E63" s="530"/>
      <c r="F63" s="531"/>
      <c r="G63" s="532"/>
      <c r="H63" s="530"/>
      <c r="I63" s="533"/>
      <c r="J63" s="532"/>
      <c r="K63" s="530"/>
      <c r="L63" s="534" t="str">
        <f>IF($K63="","",IF($E63="","",IF(B.TransitionalProg!$H$8&gt;0,"",VLOOKUP($E63,' A.Property'!$P$44:$R$50,2,FALSE))))</f>
        <v/>
      </c>
      <c r="M63" s="534" t="str">
        <f>IF($K63="","",IF($E63="","",IF(B.TransitionalProg!$H$8&gt;0,"",VLOOKUP($E63,' A.Property'!$P$44:$R$50,3,FALSE))))</f>
        <v/>
      </c>
      <c r="N63" s="535" t="str">
        <f>IF(K63="", "", IF(E63="", "",IF(B.TransitionalProg!$H$8&gt;0,"",IF(K63&lt;L63,"overHOUSED?",IF(K63&gt;M63, "OVERcrowded?","")))))</f>
        <v/>
      </c>
      <c r="O63" s="536"/>
      <c r="P63" s="737"/>
      <c r="Q63" s="532"/>
      <c r="R63" s="532"/>
      <c r="S63" s="532"/>
      <c r="T63" s="532"/>
      <c r="U63" s="826" t="str">
        <f t="shared" si="0"/>
        <v/>
      </c>
      <c r="V63" s="531"/>
      <c r="W63" s="532"/>
      <c r="X63" s="537" t="str">
        <f t="shared" si="1"/>
        <v/>
      </c>
      <c r="Y63" s="538">
        <f>INDEX(D2.Demographic!$G:$G,MATCH($C63,D2.Demographic!$C:$C,0))</f>
        <v>0</v>
      </c>
      <c r="Z63" s="538">
        <f>INDEX(D2.Demographic!$H:$H,MATCH($C63,D2.Demographic!$C:$C,0))</f>
        <v>0</v>
      </c>
      <c r="AA63" s="538">
        <f>INDEX(D2.Demographic!$I:$I,MATCH($C63,D2.Demographic!$C:$C,0))</f>
        <v>0</v>
      </c>
      <c r="AB63" s="538">
        <f>INDEX(D2.Demographic!$J:$J,MATCH($C63,D2.Demographic!$C:$C,0))</f>
        <v>0</v>
      </c>
      <c r="AC63" s="538">
        <f>INDEX(D2.Demographic!$K:$K,MATCH($C63,D2.Demographic!$C:$C,0))</f>
        <v>0</v>
      </c>
      <c r="AD63" s="538">
        <f>INDEX(D2.Demographic!$L:$L,MATCH($C63,D2.Demographic!$C:$C,0))</f>
        <v>0</v>
      </c>
      <c r="AE63" s="538">
        <f>INDEX(D2.Demographic!$M:$M,MATCH($C63,D2.Demographic!$C:$C,0))</f>
        <v>0</v>
      </c>
      <c r="AF63" s="538">
        <f>INDEX(D2.Demographic!$N:$N,MATCH($C63,D2.Demographic!$C:$C,0))</f>
        <v>0</v>
      </c>
    </row>
    <row r="64" spans="1:32" ht="20.100000000000001" customHeight="1">
      <c r="A64" s="527" t="str">
        <f t="shared" si="2"/>
        <v/>
      </c>
      <c r="B64" s="527" t="str">
        <f t="shared" si="3"/>
        <v/>
      </c>
      <c r="C64" s="542">
        <v>50</v>
      </c>
      <c r="D64" s="529"/>
      <c r="E64" s="530"/>
      <c r="F64" s="531"/>
      <c r="G64" s="532"/>
      <c r="H64" s="530"/>
      <c r="I64" s="533"/>
      <c r="J64" s="532"/>
      <c r="K64" s="530"/>
      <c r="L64" s="534" t="str">
        <f>IF($K64="","",IF($E64="","",IF(B.TransitionalProg!$H$8&gt;0,"",VLOOKUP($E64,' A.Property'!$P$44:$R$50,2,FALSE))))</f>
        <v/>
      </c>
      <c r="M64" s="534" t="str">
        <f>IF($K64="","",IF($E64="","",IF(B.TransitionalProg!$H$8&gt;0,"",VLOOKUP($E64,' A.Property'!$P$44:$R$50,3,FALSE))))</f>
        <v/>
      </c>
      <c r="N64" s="535" t="str">
        <f>IF(K64="", "", IF(E64="", "",IF(B.TransitionalProg!$H$8&gt;0,"",IF(K64&lt;L64,"overHOUSED?",IF(K64&gt;M64, "OVERcrowded?","")))))</f>
        <v/>
      </c>
      <c r="O64" s="536"/>
      <c r="P64" s="737"/>
      <c r="Q64" s="532"/>
      <c r="R64" s="532"/>
      <c r="S64" s="532"/>
      <c r="T64" s="532"/>
      <c r="U64" s="826" t="str">
        <f t="shared" si="0"/>
        <v/>
      </c>
      <c r="V64" s="531"/>
      <c r="W64" s="532"/>
      <c r="X64" s="537" t="str">
        <f t="shared" si="1"/>
        <v/>
      </c>
      <c r="Y64" s="538">
        <f>INDEX(D2.Demographic!$G:$G,MATCH($C64,D2.Demographic!$C:$C,0))</f>
        <v>0</v>
      </c>
      <c r="Z64" s="538">
        <f>INDEX(D2.Demographic!$H:$H,MATCH($C64,D2.Demographic!$C:$C,0))</f>
        <v>0</v>
      </c>
      <c r="AA64" s="538">
        <f>INDEX(D2.Demographic!$I:$I,MATCH($C64,D2.Demographic!$C:$C,0))</f>
        <v>0</v>
      </c>
      <c r="AB64" s="538">
        <f>INDEX(D2.Demographic!$J:$J,MATCH($C64,D2.Demographic!$C:$C,0))</f>
        <v>0</v>
      </c>
      <c r="AC64" s="538">
        <f>INDEX(D2.Demographic!$K:$K,MATCH($C64,D2.Demographic!$C:$C,0))</f>
        <v>0</v>
      </c>
      <c r="AD64" s="538">
        <f>INDEX(D2.Demographic!$L:$L,MATCH($C64,D2.Demographic!$C:$C,0))</f>
        <v>0</v>
      </c>
      <c r="AE64" s="538">
        <f>INDEX(D2.Demographic!$M:$M,MATCH($C64,D2.Demographic!$C:$C,0))</f>
        <v>0</v>
      </c>
      <c r="AF64" s="538">
        <f>INDEX(D2.Demographic!$N:$N,MATCH($C64,D2.Demographic!$C:$C,0))</f>
        <v>0</v>
      </c>
    </row>
    <row r="65" spans="1:32" ht="20.100000000000001" customHeight="1">
      <c r="A65" s="527" t="str">
        <f t="shared" si="2"/>
        <v/>
      </c>
      <c r="B65" s="527" t="str">
        <f t="shared" si="3"/>
        <v/>
      </c>
      <c r="C65" s="542">
        <v>51</v>
      </c>
      <c r="D65" s="529"/>
      <c r="E65" s="530"/>
      <c r="F65" s="531"/>
      <c r="G65" s="532"/>
      <c r="H65" s="530"/>
      <c r="I65" s="533"/>
      <c r="J65" s="532"/>
      <c r="K65" s="530"/>
      <c r="L65" s="534" t="str">
        <f>IF($K65="","",IF($E65="","",IF(B.TransitionalProg!$H$8&gt;0,"",VLOOKUP($E65,' A.Property'!$P$44:$R$50,2,FALSE))))</f>
        <v/>
      </c>
      <c r="M65" s="534" t="str">
        <f>IF($K65="","",IF($E65="","",IF(B.TransitionalProg!$H$8&gt;0,"",VLOOKUP($E65,' A.Property'!$P$44:$R$50,3,FALSE))))</f>
        <v/>
      </c>
      <c r="N65" s="535" t="str">
        <f>IF(K65="", "", IF(E65="", "",IF(B.TransitionalProg!$H$8&gt;0,"",IF(K65&lt;L65,"overHOUSED?",IF(K65&gt;M65, "OVERcrowded?","")))))</f>
        <v/>
      </c>
      <c r="O65" s="536"/>
      <c r="P65" s="737"/>
      <c r="Q65" s="532"/>
      <c r="R65" s="532"/>
      <c r="S65" s="532"/>
      <c r="T65" s="532"/>
      <c r="U65" s="826" t="str">
        <f t="shared" si="0"/>
        <v/>
      </c>
      <c r="V65" s="531"/>
      <c r="W65" s="532"/>
      <c r="X65" s="537" t="str">
        <f t="shared" si="1"/>
        <v/>
      </c>
      <c r="Y65" s="538">
        <f>INDEX(D2.Demographic!$G:$G,MATCH($C65,D2.Demographic!$C:$C,0))</f>
        <v>0</v>
      </c>
      <c r="Z65" s="538">
        <f>INDEX(D2.Demographic!$H:$H,MATCH($C65,D2.Demographic!$C:$C,0))</f>
        <v>0</v>
      </c>
      <c r="AA65" s="538">
        <f>INDEX(D2.Demographic!$I:$I,MATCH($C65,D2.Demographic!$C:$C,0))</f>
        <v>0</v>
      </c>
      <c r="AB65" s="538">
        <f>INDEX(D2.Demographic!$J:$J,MATCH($C65,D2.Demographic!$C:$C,0))</f>
        <v>0</v>
      </c>
      <c r="AC65" s="538">
        <f>INDEX(D2.Demographic!$K:$K,MATCH($C65,D2.Demographic!$C:$C,0))</f>
        <v>0</v>
      </c>
      <c r="AD65" s="538">
        <f>INDEX(D2.Demographic!$L:$L,MATCH($C65,D2.Demographic!$C:$C,0))</f>
        <v>0</v>
      </c>
      <c r="AE65" s="538">
        <f>INDEX(D2.Demographic!$M:$M,MATCH($C65,D2.Demographic!$C:$C,0))</f>
        <v>0</v>
      </c>
      <c r="AF65" s="538">
        <f>INDEX(D2.Demographic!$N:$N,MATCH($C65,D2.Demographic!$C:$C,0))</f>
        <v>0</v>
      </c>
    </row>
    <row r="66" spans="1:32" ht="20.100000000000001" customHeight="1">
      <c r="A66" s="527" t="str">
        <f t="shared" si="2"/>
        <v/>
      </c>
      <c r="B66" s="527" t="str">
        <f t="shared" si="3"/>
        <v/>
      </c>
      <c r="C66" s="542">
        <v>52</v>
      </c>
      <c r="D66" s="529"/>
      <c r="E66" s="530"/>
      <c r="F66" s="531"/>
      <c r="G66" s="532"/>
      <c r="H66" s="530"/>
      <c r="I66" s="533"/>
      <c r="J66" s="532"/>
      <c r="K66" s="530"/>
      <c r="L66" s="534" t="str">
        <f>IF($K66="","",IF($E66="","",IF(B.TransitionalProg!$H$8&gt;0,"",VLOOKUP($E66,' A.Property'!$P$44:$R$50,2,FALSE))))</f>
        <v/>
      </c>
      <c r="M66" s="534" t="str">
        <f>IF($K66="","",IF($E66="","",IF(B.TransitionalProg!$H$8&gt;0,"",VLOOKUP($E66,' A.Property'!$P$44:$R$50,3,FALSE))))</f>
        <v/>
      </c>
      <c r="N66" s="535" t="str">
        <f>IF(K66="", "", IF(E66="", "",IF(B.TransitionalProg!$H$8&gt;0,"",IF(K66&lt;L66,"overHOUSED?",IF(K66&gt;M66, "OVERcrowded?","")))))</f>
        <v/>
      </c>
      <c r="O66" s="536"/>
      <c r="P66" s="737"/>
      <c r="Q66" s="532"/>
      <c r="R66" s="532"/>
      <c r="S66" s="532"/>
      <c r="T66" s="532"/>
      <c r="U66" s="826" t="str">
        <f t="shared" si="0"/>
        <v/>
      </c>
      <c r="V66" s="531"/>
      <c r="W66" s="532"/>
      <c r="X66" s="537" t="str">
        <f t="shared" si="1"/>
        <v/>
      </c>
      <c r="Y66" s="538">
        <f>INDEX(D2.Demographic!$G:$G,MATCH($C66,D2.Demographic!$C:$C,0))</f>
        <v>0</v>
      </c>
      <c r="Z66" s="538">
        <f>INDEX(D2.Demographic!$H:$H,MATCH($C66,D2.Demographic!$C:$C,0))</f>
        <v>0</v>
      </c>
      <c r="AA66" s="538">
        <f>INDEX(D2.Demographic!$I:$I,MATCH($C66,D2.Demographic!$C:$C,0))</f>
        <v>0</v>
      </c>
      <c r="AB66" s="538">
        <f>INDEX(D2.Demographic!$J:$J,MATCH($C66,D2.Demographic!$C:$C,0))</f>
        <v>0</v>
      </c>
      <c r="AC66" s="538">
        <f>INDEX(D2.Demographic!$K:$K,MATCH($C66,D2.Demographic!$C:$C,0))</f>
        <v>0</v>
      </c>
      <c r="AD66" s="538">
        <f>INDEX(D2.Demographic!$L:$L,MATCH($C66,D2.Demographic!$C:$C,0))</f>
        <v>0</v>
      </c>
      <c r="AE66" s="538">
        <f>INDEX(D2.Demographic!$M:$M,MATCH($C66,D2.Demographic!$C:$C,0))</f>
        <v>0</v>
      </c>
      <c r="AF66" s="538">
        <f>INDEX(D2.Demographic!$N:$N,MATCH($C66,D2.Demographic!$C:$C,0))</f>
        <v>0</v>
      </c>
    </row>
    <row r="67" spans="1:32" ht="20.100000000000001" customHeight="1">
      <c r="A67" s="527" t="str">
        <f t="shared" si="2"/>
        <v/>
      </c>
      <c r="B67" s="527" t="str">
        <f t="shared" si="3"/>
        <v/>
      </c>
      <c r="C67" s="542">
        <v>53</v>
      </c>
      <c r="D67" s="529"/>
      <c r="E67" s="530"/>
      <c r="F67" s="531"/>
      <c r="G67" s="532"/>
      <c r="H67" s="530"/>
      <c r="I67" s="533"/>
      <c r="J67" s="532"/>
      <c r="K67" s="530"/>
      <c r="L67" s="534" t="str">
        <f>IF($K67="","",IF($E67="","",IF(B.TransitionalProg!$H$8&gt;0,"",VLOOKUP($E67,' A.Property'!$P$44:$R$50,2,FALSE))))</f>
        <v/>
      </c>
      <c r="M67" s="534" t="str">
        <f>IF($K67="","",IF($E67="","",IF(B.TransitionalProg!$H$8&gt;0,"",VLOOKUP($E67,' A.Property'!$P$44:$R$50,3,FALSE))))</f>
        <v/>
      </c>
      <c r="N67" s="535" t="str">
        <f>IF(K67="", "", IF(E67="", "",IF(B.TransitionalProg!$H$8&gt;0,"",IF(K67&lt;L67,"overHOUSED?",IF(K67&gt;M67, "OVERcrowded?","")))))</f>
        <v/>
      </c>
      <c r="O67" s="536"/>
      <c r="P67" s="737"/>
      <c r="Q67" s="532"/>
      <c r="R67" s="532"/>
      <c r="S67" s="532"/>
      <c r="T67" s="532"/>
      <c r="U67" s="826" t="str">
        <f t="shared" si="0"/>
        <v/>
      </c>
      <c r="V67" s="531"/>
      <c r="W67" s="532"/>
      <c r="X67" s="537" t="str">
        <f t="shared" si="1"/>
        <v/>
      </c>
      <c r="Y67" s="538">
        <f>INDEX(D2.Demographic!$G:$G,MATCH($C67,D2.Demographic!$C:$C,0))</f>
        <v>0</v>
      </c>
      <c r="Z67" s="538">
        <f>INDEX(D2.Demographic!$H:$H,MATCH($C67,D2.Demographic!$C:$C,0))</f>
        <v>0</v>
      </c>
      <c r="AA67" s="538">
        <f>INDEX(D2.Demographic!$I:$I,MATCH($C67,D2.Demographic!$C:$C,0))</f>
        <v>0</v>
      </c>
      <c r="AB67" s="538">
        <f>INDEX(D2.Demographic!$J:$J,MATCH($C67,D2.Demographic!$C:$C,0))</f>
        <v>0</v>
      </c>
      <c r="AC67" s="538">
        <f>INDEX(D2.Demographic!$K:$K,MATCH($C67,D2.Demographic!$C:$C,0))</f>
        <v>0</v>
      </c>
      <c r="AD67" s="538">
        <f>INDEX(D2.Demographic!$L:$L,MATCH($C67,D2.Demographic!$C:$C,0))</f>
        <v>0</v>
      </c>
      <c r="AE67" s="538">
        <f>INDEX(D2.Demographic!$M:$M,MATCH($C67,D2.Demographic!$C:$C,0))</f>
        <v>0</v>
      </c>
      <c r="AF67" s="538">
        <f>INDEX(D2.Demographic!$N:$N,MATCH($C67,D2.Demographic!$C:$C,0))</f>
        <v>0</v>
      </c>
    </row>
    <row r="68" spans="1:32" ht="20.100000000000001" customHeight="1">
      <c r="A68" s="527" t="str">
        <f t="shared" si="2"/>
        <v/>
      </c>
      <c r="B68" s="527" t="str">
        <f t="shared" si="3"/>
        <v/>
      </c>
      <c r="C68" s="542">
        <v>54</v>
      </c>
      <c r="D68" s="529"/>
      <c r="E68" s="530"/>
      <c r="F68" s="531"/>
      <c r="G68" s="532"/>
      <c r="H68" s="530"/>
      <c r="I68" s="533"/>
      <c r="J68" s="532"/>
      <c r="K68" s="530"/>
      <c r="L68" s="534" t="str">
        <f>IF($K68="","",IF($E68="","",IF(B.TransitionalProg!$H$8&gt;0,"",VLOOKUP($E68,' A.Property'!$P$44:$R$50,2,FALSE))))</f>
        <v/>
      </c>
      <c r="M68" s="534" t="str">
        <f>IF($K68="","",IF($E68="","",IF(B.TransitionalProg!$H$8&gt;0,"",VLOOKUP($E68,' A.Property'!$P$44:$R$50,3,FALSE))))</f>
        <v/>
      </c>
      <c r="N68" s="535" t="str">
        <f>IF(K68="", "", IF(E68="", "",IF(B.TransitionalProg!$H$8&gt;0,"",IF(K68&lt;L68,"overHOUSED?",IF(K68&gt;M68, "OVERcrowded?","")))))</f>
        <v/>
      </c>
      <c r="O68" s="536"/>
      <c r="P68" s="737"/>
      <c r="Q68" s="532"/>
      <c r="R68" s="532"/>
      <c r="S68" s="532"/>
      <c r="T68" s="532"/>
      <c r="U68" s="826" t="str">
        <f t="shared" si="0"/>
        <v/>
      </c>
      <c r="V68" s="531"/>
      <c r="W68" s="532"/>
      <c r="X68" s="537" t="str">
        <f t="shared" si="1"/>
        <v/>
      </c>
      <c r="Y68" s="538">
        <f>INDEX(D2.Demographic!$G:$G,MATCH($C68,D2.Demographic!$C:$C,0))</f>
        <v>0</v>
      </c>
      <c r="Z68" s="538">
        <f>INDEX(D2.Demographic!$H:$H,MATCH($C68,D2.Demographic!$C:$C,0))</f>
        <v>0</v>
      </c>
      <c r="AA68" s="538">
        <f>INDEX(D2.Demographic!$I:$I,MATCH($C68,D2.Demographic!$C:$C,0))</f>
        <v>0</v>
      </c>
      <c r="AB68" s="538">
        <f>INDEX(D2.Demographic!$J:$J,MATCH($C68,D2.Demographic!$C:$C,0))</f>
        <v>0</v>
      </c>
      <c r="AC68" s="538">
        <f>INDEX(D2.Demographic!$K:$K,MATCH($C68,D2.Demographic!$C:$C,0))</f>
        <v>0</v>
      </c>
      <c r="AD68" s="538">
        <f>INDEX(D2.Demographic!$L:$L,MATCH($C68,D2.Demographic!$C:$C,0))</f>
        <v>0</v>
      </c>
      <c r="AE68" s="538">
        <f>INDEX(D2.Demographic!$M:$M,MATCH($C68,D2.Demographic!$C:$C,0))</f>
        <v>0</v>
      </c>
      <c r="AF68" s="538">
        <f>INDEX(D2.Demographic!$N:$N,MATCH($C68,D2.Demographic!$C:$C,0))</f>
        <v>0</v>
      </c>
    </row>
    <row r="69" spans="1:32" ht="20.100000000000001" customHeight="1">
      <c r="A69" s="527" t="str">
        <f t="shared" si="2"/>
        <v/>
      </c>
      <c r="B69" s="527" t="str">
        <f t="shared" si="3"/>
        <v/>
      </c>
      <c r="C69" s="542">
        <v>55</v>
      </c>
      <c r="D69" s="529"/>
      <c r="E69" s="530"/>
      <c r="F69" s="531"/>
      <c r="G69" s="532"/>
      <c r="H69" s="530"/>
      <c r="I69" s="533"/>
      <c r="J69" s="532"/>
      <c r="K69" s="530"/>
      <c r="L69" s="534" t="str">
        <f>IF($K69="","",IF($E69="","",IF(B.TransitionalProg!$H$8&gt;0,"",VLOOKUP($E69,' A.Property'!$P$44:$R$50,2,FALSE))))</f>
        <v/>
      </c>
      <c r="M69" s="534" t="str">
        <f>IF($K69="","",IF($E69="","",IF(B.TransitionalProg!$H$8&gt;0,"",VLOOKUP($E69,' A.Property'!$P$44:$R$50,3,FALSE))))</f>
        <v/>
      </c>
      <c r="N69" s="535" t="str">
        <f>IF(K69="", "", IF(E69="", "",IF(B.TransitionalProg!$H$8&gt;0,"",IF(K69&lt;L69,"overHOUSED?",IF(K69&gt;M69, "OVERcrowded?","")))))</f>
        <v/>
      </c>
      <c r="O69" s="536"/>
      <c r="P69" s="737"/>
      <c r="Q69" s="532"/>
      <c r="R69" s="532"/>
      <c r="S69" s="532"/>
      <c r="T69" s="532"/>
      <c r="U69" s="826" t="str">
        <f t="shared" si="0"/>
        <v/>
      </c>
      <c r="V69" s="531"/>
      <c r="W69" s="532"/>
      <c r="X69" s="537" t="str">
        <f t="shared" si="1"/>
        <v/>
      </c>
      <c r="Y69" s="538">
        <f>INDEX(D2.Demographic!$G:$G,MATCH($C69,D2.Demographic!$C:$C,0))</f>
        <v>0</v>
      </c>
      <c r="Z69" s="538">
        <f>INDEX(D2.Demographic!$H:$H,MATCH($C69,D2.Demographic!$C:$C,0))</f>
        <v>0</v>
      </c>
      <c r="AA69" s="538">
        <f>INDEX(D2.Demographic!$I:$I,MATCH($C69,D2.Demographic!$C:$C,0))</f>
        <v>0</v>
      </c>
      <c r="AB69" s="538">
        <f>INDEX(D2.Demographic!$J:$J,MATCH($C69,D2.Demographic!$C:$C,0))</f>
        <v>0</v>
      </c>
      <c r="AC69" s="538">
        <f>INDEX(D2.Demographic!$K:$K,MATCH($C69,D2.Demographic!$C:$C,0))</f>
        <v>0</v>
      </c>
      <c r="AD69" s="538">
        <f>INDEX(D2.Demographic!$L:$L,MATCH($C69,D2.Demographic!$C:$C,0))</f>
        <v>0</v>
      </c>
      <c r="AE69" s="538">
        <f>INDEX(D2.Demographic!$M:$M,MATCH($C69,D2.Demographic!$C:$C,0))</f>
        <v>0</v>
      </c>
      <c r="AF69" s="538">
        <f>INDEX(D2.Demographic!$N:$N,MATCH($C69,D2.Demographic!$C:$C,0))</f>
        <v>0</v>
      </c>
    </row>
    <row r="70" spans="1:32" ht="20.100000000000001" customHeight="1">
      <c r="A70" s="527" t="str">
        <f t="shared" si="2"/>
        <v/>
      </c>
      <c r="B70" s="527" t="str">
        <f t="shared" si="3"/>
        <v/>
      </c>
      <c r="C70" s="542">
        <v>56</v>
      </c>
      <c r="D70" s="529"/>
      <c r="E70" s="530"/>
      <c r="F70" s="531"/>
      <c r="G70" s="532"/>
      <c r="H70" s="530"/>
      <c r="I70" s="533"/>
      <c r="J70" s="532"/>
      <c r="K70" s="530"/>
      <c r="L70" s="534" t="str">
        <f>IF($K70="","",IF($E70="","",IF(B.TransitionalProg!$H$8&gt;0,"",VLOOKUP($E70,' A.Property'!$P$44:$R$50,2,FALSE))))</f>
        <v/>
      </c>
      <c r="M70" s="534" t="str">
        <f>IF($K70="","",IF($E70="","",IF(B.TransitionalProg!$H$8&gt;0,"",VLOOKUP($E70,' A.Property'!$P$44:$R$50,3,FALSE))))</f>
        <v/>
      </c>
      <c r="N70" s="535" t="str">
        <f>IF(K70="", "", IF(E70="", "",IF(B.TransitionalProg!$H$8&gt;0,"",IF(K70&lt;L70,"overHOUSED?",IF(K70&gt;M70, "OVERcrowded?","")))))</f>
        <v/>
      </c>
      <c r="O70" s="536"/>
      <c r="P70" s="737"/>
      <c r="Q70" s="532"/>
      <c r="R70" s="532"/>
      <c r="S70" s="532"/>
      <c r="T70" s="532"/>
      <c r="U70" s="826" t="str">
        <f t="shared" si="0"/>
        <v/>
      </c>
      <c r="V70" s="531"/>
      <c r="W70" s="532"/>
      <c r="X70" s="537" t="str">
        <f t="shared" si="1"/>
        <v/>
      </c>
      <c r="Y70" s="538">
        <f>INDEX(D2.Demographic!$G:$G,MATCH($C70,D2.Demographic!$C:$C,0))</f>
        <v>0</v>
      </c>
      <c r="Z70" s="538">
        <f>INDEX(D2.Demographic!$H:$H,MATCH($C70,D2.Demographic!$C:$C,0))</f>
        <v>0</v>
      </c>
      <c r="AA70" s="538">
        <f>INDEX(D2.Demographic!$I:$I,MATCH($C70,D2.Demographic!$C:$C,0))</f>
        <v>0</v>
      </c>
      <c r="AB70" s="538">
        <f>INDEX(D2.Demographic!$J:$J,MATCH($C70,D2.Demographic!$C:$C,0))</f>
        <v>0</v>
      </c>
      <c r="AC70" s="538">
        <f>INDEX(D2.Demographic!$K:$K,MATCH($C70,D2.Demographic!$C:$C,0))</f>
        <v>0</v>
      </c>
      <c r="AD70" s="538">
        <f>INDEX(D2.Demographic!$L:$L,MATCH($C70,D2.Demographic!$C:$C,0))</f>
        <v>0</v>
      </c>
      <c r="AE70" s="538">
        <f>INDEX(D2.Demographic!$M:$M,MATCH($C70,D2.Demographic!$C:$C,0))</f>
        <v>0</v>
      </c>
      <c r="AF70" s="538">
        <f>INDEX(D2.Demographic!$N:$N,MATCH($C70,D2.Demographic!$C:$C,0))</f>
        <v>0</v>
      </c>
    </row>
    <row r="71" spans="1:32" ht="20.100000000000001" customHeight="1">
      <c r="A71" s="527" t="str">
        <f t="shared" si="2"/>
        <v/>
      </c>
      <c r="B71" s="527" t="str">
        <f t="shared" si="3"/>
        <v/>
      </c>
      <c r="C71" s="542">
        <v>57</v>
      </c>
      <c r="D71" s="529"/>
      <c r="E71" s="530"/>
      <c r="F71" s="531"/>
      <c r="G71" s="532"/>
      <c r="H71" s="530"/>
      <c r="I71" s="533"/>
      <c r="J71" s="532"/>
      <c r="K71" s="530"/>
      <c r="L71" s="534" t="str">
        <f>IF($K71="","",IF($E71="","",IF(B.TransitionalProg!$H$8&gt;0,"",VLOOKUP($E71,' A.Property'!$P$44:$R$50,2,FALSE))))</f>
        <v/>
      </c>
      <c r="M71" s="534" t="str">
        <f>IF($K71="","",IF($E71="","",IF(B.TransitionalProg!$H$8&gt;0,"",VLOOKUP($E71,' A.Property'!$P$44:$R$50,3,FALSE))))</f>
        <v/>
      </c>
      <c r="N71" s="535" t="str">
        <f>IF(K71="", "", IF(E71="", "",IF(B.TransitionalProg!$H$8&gt;0,"",IF(K71&lt;L71,"overHOUSED?",IF(K71&gt;M71, "OVERcrowded?","")))))</f>
        <v/>
      </c>
      <c r="O71" s="536"/>
      <c r="P71" s="737"/>
      <c r="Q71" s="532"/>
      <c r="R71" s="532"/>
      <c r="S71" s="532"/>
      <c r="T71" s="532"/>
      <c r="U71" s="826" t="str">
        <f t="shared" si="0"/>
        <v/>
      </c>
      <c r="V71" s="531"/>
      <c r="W71" s="532"/>
      <c r="X71" s="537" t="str">
        <f t="shared" si="1"/>
        <v/>
      </c>
      <c r="Y71" s="538">
        <f>INDEX(D2.Demographic!$G:$G,MATCH($C71,D2.Demographic!$C:$C,0))</f>
        <v>0</v>
      </c>
      <c r="Z71" s="538">
        <f>INDEX(D2.Demographic!$H:$H,MATCH($C71,D2.Demographic!$C:$C,0))</f>
        <v>0</v>
      </c>
      <c r="AA71" s="538">
        <f>INDEX(D2.Demographic!$I:$I,MATCH($C71,D2.Demographic!$C:$C,0))</f>
        <v>0</v>
      </c>
      <c r="AB71" s="538">
        <f>INDEX(D2.Demographic!$J:$J,MATCH($C71,D2.Demographic!$C:$C,0))</f>
        <v>0</v>
      </c>
      <c r="AC71" s="538">
        <f>INDEX(D2.Demographic!$K:$K,MATCH($C71,D2.Demographic!$C:$C,0))</f>
        <v>0</v>
      </c>
      <c r="AD71" s="538">
        <f>INDEX(D2.Demographic!$L:$L,MATCH($C71,D2.Demographic!$C:$C,0))</f>
        <v>0</v>
      </c>
      <c r="AE71" s="538">
        <f>INDEX(D2.Demographic!$M:$M,MATCH($C71,D2.Demographic!$C:$C,0))</f>
        <v>0</v>
      </c>
      <c r="AF71" s="538">
        <f>INDEX(D2.Demographic!$N:$N,MATCH($C71,D2.Demographic!$C:$C,0))</f>
        <v>0</v>
      </c>
    </row>
    <row r="72" spans="1:32" ht="20.100000000000001" customHeight="1">
      <c r="A72" s="527" t="str">
        <f t="shared" si="2"/>
        <v/>
      </c>
      <c r="B72" s="527" t="str">
        <f t="shared" si="3"/>
        <v/>
      </c>
      <c r="C72" s="542">
        <v>58</v>
      </c>
      <c r="D72" s="529"/>
      <c r="E72" s="530"/>
      <c r="F72" s="531"/>
      <c r="G72" s="532"/>
      <c r="H72" s="530"/>
      <c r="I72" s="533"/>
      <c r="J72" s="532"/>
      <c r="K72" s="530"/>
      <c r="L72" s="534" t="str">
        <f>IF($K72="","",IF($E72="","",IF(B.TransitionalProg!$H$8&gt;0,"",VLOOKUP($E72,' A.Property'!$P$44:$R$50,2,FALSE))))</f>
        <v/>
      </c>
      <c r="M72" s="534" t="str">
        <f>IF($K72="","",IF($E72="","",IF(B.TransitionalProg!$H$8&gt;0,"",VLOOKUP($E72,' A.Property'!$P$44:$R$50,3,FALSE))))</f>
        <v/>
      </c>
      <c r="N72" s="535" t="str">
        <f>IF(K72="", "", IF(E72="", "",IF(B.TransitionalProg!$H$8&gt;0,"",IF(K72&lt;L72,"overHOUSED?",IF(K72&gt;M72, "OVERcrowded?","")))))</f>
        <v/>
      </c>
      <c r="O72" s="536"/>
      <c r="P72" s="737"/>
      <c r="Q72" s="532"/>
      <c r="R72" s="532"/>
      <c r="S72" s="532"/>
      <c r="T72" s="532"/>
      <c r="U72" s="826" t="str">
        <f t="shared" si="0"/>
        <v/>
      </c>
      <c r="V72" s="531"/>
      <c r="W72" s="532"/>
      <c r="X72" s="537" t="str">
        <f t="shared" si="1"/>
        <v/>
      </c>
      <c r="Y72" s="538">
        <f>INDEX(D2.Demographic!$G:$G,MATCH($C72,D2.Demographic!$C:$C,0))</f>
        <v>0</v>
      </c>
      <c r="Z72" s="538">
        <f>INDEX(D2.Demographic!$H:$H,MATCH($C72,D2.Demographic!$C:$C,0))</f>
        <v>0</v>
      </c>
      <c r="AA72" s="538">
        <f>INDEX(D2.Demographic!$I:$I,MATCH($C72,D2.Demographic!$C:$C,0))</f>
        <v>0</v>
      </c>
      <c r="AB72" s="538">
        <f>INDEX(D2.Demographic!$J:$J,MATCH($C72,D2.Demographic!$C:$C,0))</f>
        <v>0</v>
      </c>
      <c r="AC72" s="538">
        <f>INDEX(D2.Demographic!$K:$K,MATCH($C72,D2.Demographic!$C:$C,0))</f>
        <v>0</v>
      </c>
      <c r="AD72" s="538">
        <f>INDEX(D2.Demographic!$L:$L,MATCH($C72,D2.Demographic!$C:$C,0))</f>
        <v>0</v>
      </c>
      <c r="AE72" s="538">
        <f>INDEX(D2.Demographic!$M:$M,MATCH($C72,D2.Demographic!$C:$C,0))</f>
        <v>0</v>
      </c>
      <c r="AF72" s="538">
        <f>INDEX(D2.Demographic!$N:$N,MATCH($C72,D2.Demographic!$C:$C,0))</f>
        <v>0</v>
      </c>
    </row>
    <row r="73" spans="1:32" ht="20.100000000000001" customHeight="1">
      <c r="A73" s="527" t="str">
        <f t="shared" si="2"/>
        <v/>
      </c>
      <c r="B73" s="527" t="str">
        <f t="shared" si="3"/>
        <v/>
      </c>
      <c r="C73" s="542">
        <v>59</v>
      </c>
      <c r="D73" s="529"/>
      <c r="E73" s="530"/>
      <c r="F73" s="531"/>
      <c r="G73" s="532"/>
      <c r="H73" s="530"/>
      <c r="I73" s="533"/>
      <c r="J73" s="532"/>
      <c r="K73" s="530"/>
      <c r="L73" s="534" t="str">
        <f>IF($K73="","",IF($E73="","",IF(B.TransitionalProg!$H$8&gt;0,"",VLOOKUP($E73,' A.Property'!$P$44:$R$50,2,FALSE))))</f>
        <v/>
      </c>
      <c r="M73" s="534" t="str">
        <f>IF($K73="","",IF($E73="","",IF(B.TransitionalProg!$H$8&gt;0,"",VLOOKUP($E73,' A.Property'!$P$44:$R$50,3,FALSE))))</f>
        <v/>
      </c>
      <c r="N73" s="535" t="str">
        <f>IF(K73="", "", IF(E73="", "",IF(B.TransitionalProg!$H$8&gt;0,"",IF(K73&lt;L73,"overHOUSED?",IF(K73&gt;M73, "OVERcrowded?","")))))</f>
        <v/>
      </c>
      <c r="O73" s="536"/>
      <c r="P73" s="737"/>
      <c r="Q73" s="532"/>
      <c r="R73" s="532"/>
      <c r="S73" s="532"/>
      <c r="T73" s="532"/>
      <c r="U73" s="826" t="str">
        <f t="shared" si="0"/>
        <v/>
      </c>
      <c r="V73" s="531"/>
      <c r="W73" s="532"/>
      <c r="X73" s="537" t="str">
        <f t="shared" si="1"/>
        <v/>
      </c>
      <c r="Y73" s="538">
        <f>INDEX(D2.Demographic!$G:$G,MATCH($C73,D2.Demographic!$C:$C,0))</f>
        <v>0</v>
      </c>
      <c r="Z73" s="538">
        <f>INDEX(D2.Demographic!$H:$H,MATCH($C73,D2.Demographic!$C:$C,0))</f>
        <v>0</v>
      </c>
      <c r="AA73" s="538">
        <f>INDEX(D2.Demographic!$I:$I,MATCH($C73,D2.Demographic!$C:$C,0))</f>
        <v>0</v>
      </c>
      <c r="AB73" s="538">
        <f>INDEX(D2.Demographic!$J:$J,MATCH($C73,D2.Demographic!$C:$C,0))</f>
        <v>0</v>
      </c>
      <c r="AC73" s="538">
        <f>INDEX(D2.Demographic!$K:$K,MATCH($C73,D2.Demographic!$C:$C,0))</f>
        <v>0</v>
      </c>
      <c r="AD73" s="538">
        <f>INDEX(D2.Demographic!$L:$L,MATCH($C73,D2.Demographic!$C:$C,0))</f>
        <v>0</v>
      </c>
      <c r="AE73" s="538">
        <f>INDEX(D2.Demographic!$M:$M,MATCH($C73,D2.Demographic!$C:$C,0))</f>
        <v>0</v>
      </c>
      <c r="AF73" s="538">
        <f>INDEX(D2.Demographic!$N:$N,MATCH($C73,D2.Demographic!$C:$C,0))</f>
        <v>0</v>
      </c>
    </row>
    <row r="74" spans="1:32" ht="20.100000000000001" customHeight="1">
      <c r="A74" s="527" t="str">
        <f t="shared" si="2"/>
        <v/>
      </c>
      <c r="B74" s="527" t="str">
        <f t="shared" si="3"/>
        <v/>
      </c>
      <c r="C74" s="542">
        <v>60</v>
      </c>
      <c r="D74" s="529"/>
      <c r="E74" s="530"/>
      <c r="F74" s="531"/>
      <c r="G74" s="532"/>
      <c r="H74" s="530"/>
      <c r="I74" s="533"/>
      <c r="J74" s="532"/>
      <c r="K74" s="530"/>
      <c r="L74" s="534" t="str">
        <f>IF($K74="","",IF($E74="","",IF(B.TransitionalProg!$H$8&gt;0,"",VLOOKUP($E74,' A.Property'!$P$44:$R$50,2,FALSE))))</f>
        <v/>
      </c>
      <c r="M74" s="534" t="str">
        <f>IF($K74="","",IF($E74="","",IF(B.TransitionalProg!$H$8&gt;0,"",VLOOKUP($E74,' A.Property'!$P$44:$R$50,3,FALSE))))</f>
        <v/>
      </c>
      <c r="N74" s="535" t="str">
        <f>IF(K74="", "", IF(E74="", "",IF(B.TransitionalProg!$H$8&gt;0,"",IF(K74&lt;L74,"overHOUSED?",IF(K74&gt;M74, "OVERcrowded?","")))))</f>
        <v/>
      </c>
      <c r="O74" s="536"/>
      <c r="P74" s="737"/>
      <c r="Q74" s="532"/>
      <c r="R74" s="532"/>
      <c r="S74" s="532"/>
      <c r="T74" s="532"/>
      <c r="U74" s="826" t="str">
        <f t="shared" si="0"/>
        <v/>
      </c>
      <c r="V74" s="531"/>
      <c r="W74" s="532"/>
      <c r="X74" s="537" t="str">
        <f t="shared" si="1"/>
        <v/>
      </c>
      <c r="Y74" s="538">
        <f>INDEX(D2.Demographic!$G:$G,MATCH($C74,D2.Demographic!$C:$C,0))</f>
        <v>0</v>
      </c>
      <c r="Z74" s="538">
        <f>INDEX(D2.Demographic!$H:$H,MATCH($C74,D2.Demographic!$C:$C,0))</f>
        <v>0</v>
      </c>
      <c r="AA74" s="538">
        <f>INDEX(D2.Demographic!$I:$I,MATCH($C74,D2.Demographic!$C:$C,0))</f>
        <v>0</v>
      </c>
      <c r="AB74" s="538">
        <f>INDEX(D2.Demographic!$J:$J,MATCH($C74,D2.Demographic!$C:$C,0))</f>
        <v>0</v>
      </c>
      <c r="AC74" s="538">
        <f>INDEX(D2.Demographic!$K:$K,MATCH($C74,D2.Demographic!$C:$C,0))</f>
        <v>0</v>
      </c>
      <c r="AD74" s="538">
        <f>INDEX(D2.Demographic!$L:$L,MATCH($C74,D2.Demographic!$C:$C,0))</f>
        <v>0</v>
      </c>
      <c r="AE74" s="538">
        <f>INDEX(D2.Demographic!$M:$M,MATCH($C74,D2.Demographic!$C:$C,0))</f>
        <v>0</v>
      </c>
      <c r="AF74" s="538">
        <f>INDEX(D2.Demographic!$N:$N,MATCH($C74,D2.Demographic!$C:$C,0))</f>
        <v>0</v>
      </c>
    </row>
    <row r="75" spans="1:32" ht="20.100000000000001" customHeight="1">
      <c r="A75" s="527" t="str">
        <f t="shared" si="2"/>
        <v/>
      </c>
      <c r="B75" s="527" t="str">
        <f t="shared" si="3"/>
        <v/>
      </c>
      <c r="C75" s="542">
        <v>61</v>
      </c>
      <c r="D75" s="529"/>
      <c r="E75" s="530"/>
      <c r="F75" s="531"/>
      <c r="G75" s="532"/>
      <c r="H75" s="530"/>
      <c r="I75" s="533"/>
      <c r="J75" s="532"/>
      <c r="K75" s="530"/>
      <c r="L75" s="534" t="str">
        <f>IF($K75="","",IF($E75="","",IF(B.TransitionalProg!$H$8&gt;0,"",VLOOKUP($E75,' A.Property'!$P$44:$R$50,2,FALSE))))</f>
        <v/>
      </c>
      <c r="M75" s="534" t="str">
        <f>IF($K75="","",IF($E75="","",IF(B.TransitionalProg!$H$8&gt;0,"",VLOOKUP($E75,' A.Property'!$P$44:$R$50,3,FALSE))))</f>
        <v/>
      </c>
      <c r="N75" s="535" t="str">
        <f>IF(K75="", "", IF(E75="", "",IF(B.TransitionalProg!$H$8&gt;0,"",IF(K75&lt;L75,"overHOUSED?",IF(K75&gt;M75, "OVERcrowded?","")))))</f>
        <v/>
      </c>
      <c r="O75" s="536"/>
      <c r="P75" s="737"/>
      <c r="Q75" s="532"/>
      <c r="R75" s="532"/>
      <c r="S75" s="532"/>
      <c r="T75" s="532"/>
      <c r="U75" s="826" t="str">
        <f t="shared" si="0"/>
        <v/>
      </c>
      <c r="V75" s="531"/>
      <c r="W75" s="532"/>
      <c r="X75" s="537" t="str">
        <f t="shared" si="1"/>
        <v/>
      </c>
      <c r="Y75" s="538">
        <f>INDEX(D2.Demographic!$G:$G,MATCH($C75,D2.Demographic!$C:$C,0))</f>
        <v>0</v>
      </c>
      <c r="Z75" s="538">
        <f>INDEX(D2.Demographic!$H:$H,MATCH($C75,D2.Demographic!$C:$C,0))</f>
        <v>0</v>
      </c>
      <c r="AA75" s="538">
        <f>INDEX(D2.Demographic!$I:$I,MATCH($C75,D2.Demographic!$C:$C,0))</f>
        <v>0</v>
      </c>
      <c r="AB75" s="538">
        <f>INDEX(D2.Demographic!$J:$J,MATCH($C75,D2.Demographic!$C:$C,0))</f>
        <v>0</v>
      </c>
      <c r="AC75" s="538">
        <f>INDEX(D2.Demographic!$K:$K,MATCH($C75,D2.Demographic!$C:$C,0))</f>
        <v>0</v>
      </c>
      <c r="AD75" s="538">
        <f>INDEX(D2.Demographic!$L:$L,MATCH($C75,D2.Demographic!$C:$C,0))</f>
        <v>0</v>
      </c>
      <c r="AE75" s="538">
        <f>INDEX(D2.Demographic!$M:$M,MATCH($C75,D2.Demographic!$C:$C,0))</f>
        <v>0</v>
      </c>
      <c r="AF75" s="538">
        <f>INDEX(D2.Demographic!$N:$N,MATCH($C75,D2.Demographic!$C:$C,0))</f>
        <v>0</v>
      </c>
    </row>
    <row r="76" spans="1:32" ht="20.100000000000001" customHeight="1">
      <c r="A76" s="527" t="str">
        <f t="shared" si="2"/>
        <v/>
      </c>
      <c r="B76" s="527" t="str">
        <f t="shared" si="3"/>
        <v/>
      </c>
      <c r="C76" s="542">
        <v>62</v>
      </c>
      <c r="D76" s="529"/>
      <c r="E76" s="530"/>
      <c r="F76" s="531"/>
      <c r="G76" s="532"/>
      <c r="H76" s="530"/>
      <c r="I76" s="533"/>
      <c r="J76" s="532"/>
      <c r="K76" s="530"/>
      <c r="L76" s="534" t="str">
        <f>IF($K76="","",IF($E76="","",IF(B.TransitionalProg!$H$8&gt;0,"",VLOOKUP($E76,' A.Property'!$P$44:$R$50,2,FALSE))))</f>
        <v/>
      </c>
      <c r="M76" s="534" t="str">
        <f>IF($K76="","",IF($E76="","",IF(B.TransitionalProg!$H$8&gt;0,"",VLOOKUP($E76,' A.Property'!$P$44:$R$50,3,FALSE))))</f>
        <v/>
      </c>
      <c r="N76" s="535" t="str">
        <f>IF(K76="", "", IF(E76="", "",IF(B.TransitionalProg!$H$8&gt;0,"",IF(K76&lt;L76,"overHOUSED?",IF(K76&gt;M76, "OVERcrowded?","")))))</f>
        <v/>
      </c>
      <c r="O76" s="536"/>
      <c r="P76" s="737"/>
      <c r="Q76" s="532"/>
      <c r="R76" s="532"/>
      <c r="S76" s="532"/>
      <c r="T76" s="532"/>
      <c r="U76" s="826" t="str">
        <f t="shared" si="0"/>
        <v/>
      </c>
      <c r="V76" s="531"/>
      <c r="W76" s="532"/>
      <c r="X76" s="537" t="str">
        <f t="shared" si="1"/>
        <v/>
      </c>
      <c r="Y76" s="538">
        <f>INDEX(D2.Demographic!$G:$G,MATCH($C76,D2.Demographic!$C:$C,0))</f>
        <v>0</v>
      </c>
      <c r="Z76" s="538">
        <f>INDEX(D2.Demographic!$H:$H,MATCH($C76,D2.Demographic!$C:$C,0))</f>
        <v>0</v>
      </c>
      <c r="AA76" s="538">
        <f>INDEX(D2.Demographic!$I:$I,MATCH($C76,D2.Demographic!$C:$C,0))</f>
        <v>0</v>
      </c>
      <c r="AB76" s="538">
        <f>INDEX(D2.Demographic!$J:$J,MATCH($C76,D2.Demographic!$C:$C,0))</f>
        <v>0</v>
      </c>
      <c r="AC76" s="538">
        <f>INDEX(D2.Demographic!$K:$K,MATCH($C76,D2.Demographic!$C:$C,0))</f>
        <v>0</v>
      </c>
      <c r="AD76" s="538">
        <f>INDEX(D2.Demographic!$L:$L,MATCH($C76,D2.Demographic!$C:$C,0))</f>
        <v>0</v>
      </c>
      <c r="AE76" s="538">
        <f>INDEX(D2.Demographic!$M:$M,MATCH($C76,D2.Demographic!$C:$C,0))</f>
        <v>0</v>
      </c>
      <c r="AF76" s="538">
        <f>INDEX(D2.Demographic!$N:$N,MATCH($C76,D2.Demographic!$C:$C,0))</f>
        <v>0</v>
      </c>
    </row>
    <row r="77" spans="1:32" ht="20.100000000000001" customHeight="1">
      <c r="A77" s="527" t="str">
        <f t="shared" si="2"/>
        <v/>
      </c>
      <c r="B77" s="527" t="str">
        <f t="shared" si="3"/>
        <v/>
      </c>
      <c r="C77" s="542">
        <v>63</v>
      </c>
      <c r="D77" s="529"/>
      <c r="E77" s="530"/>
      <c r="F77" s="531"/>
      <c r="G77" s="532"/>
      <c r="H77" s="530"/>
      <c r="I77" s="533"/>
      <c r="J77" s="532"/>
      <c r="K77" s="530"/>
      <c r="L77" s="534" t="str">
        <f>IF($K77="","",IF($E77="","",IF(B.TransitionalProg!$H$8&gt;0,"",VLOOKUP($E77,' A.Property'!$P$44:$R$50,2,FALSE))))</f>
        <v/>
      </c>
      <c r="M77" s="534" t="str">
        <f>IF($K77="","",IF($E77="","",IF(B.TransitionalProg!$H$8&gt;0,"",VLOOKUP($E77,' A.Property'!$P$44:$R$50,3,FALSE))))</f>
        <v/>
      </c>
      <c r="N77" s="535" t="str">
        <f>IF(K77="", "", IF(E77="", "",IF(B.TransitionalProg!$H$8&gt;0,"",IF(K77&lt;L77,"overHOUSED?",IF(K77&gt;M77, "OVERcrowded?","")))))</f>
        <v/>
      </c>
      <c r="O77" s="536"/>
      <c r="P77" s="737"/>
      <c r="Q77" s="532"/>
      <c r="R77" s="532"/>
      <c r="S77" s="532"/>
      <c r="T77" s="532"/>
      <c r="U77" s="826" t="str">
        <f t="shared" si="0"/>
        <v/>
      </c>
      <c r="V77" s="531"/>
      <c r="W77" s="532"/>
      <c r="X77" s="537" t="str">
        <f t="shared" si="1"/>
        <v/>
      </c>
      <c r="Y77" s="538">
        <f>INDEX(D2.Demographic!$G:$G,MATCH($C77,D2.Demographic!$C:$C,0))</f>
        <v>0</v>
      </c>
      <c r="Z77" s="538">
        <f>INDEX(D2.Demographic!$H:$H,MATCH($C77,D2.Demographic!$C:$C,0))</f>
        <v>0</v>
      </c>
      <c r="AA77" s="538">
        <f>INDEX(D2.Demographic!$I:$I,MATCH($C77,D2.Demographic!$C:$C,0))</f>
        <v>0</v>
      </c>
      <c r="AB77" s="538">
        <f>INDEX(D2.Demographic!$J:$J,MATCH($C77,D2.Demographic!$C:$C,0))</f>
        <v>0</v>
      </c>
      <c r="AC77" s="538">
        <f>INDEX(D2.Demographic!$K:$K,MATCH($C77,D2.Demographic!$C:$C,0))</f>
        <v>0</v>
      </c>
      <c r="AD77" s="538">
        <f>INDEX(D2.Demographic!$L:$L,MATCH($C77,D2.Demographic!$C:$C,0))</f>
        <v>0</v>
      </c>
      <c r="AE77" s="538">
        <f>INDEX(D2.Demographic!$M:$M,MATCH($C77,D2.Demographic!$C:$C,0))</f>
        <v>0</v>
      </c>
      <c r="AF77" s="538">
        <f>INDEX(D2.Demographic!$N:$N,MATCH($C77,D2.Demographic!$C:$C,0))</f>
        <v>0</v>
      </c>
    </row>
    <row r="78" spans="1:32" ht="20.100000000000001" customHeight="1">
      <c r="A78" s="527" t="str">
        <f t="shared" si="2"/>
        <v/>
      </c>
      <c r="B78" s="527" t="str">
        <f t="shared" si="3"/>
        <v/>
      </c>
      <c r="C78" s="542">
        <v>64</v>
      </c>
      <c r="D78" s="529"/>
      <c r="E78" s="530"/>
      <c r="F78" s="531"/>
      <c r="G78" s="532"/>
      <c r="H78" s="530"/>
      <c r="I78" s="533"/>
      <c r="J78" s="532"/>
      <c r="K78" s="530"/>
      <c r="L78" s="534" t="str">
        <f>IF($K78="","",IF($E78="","",IF(B.TransitionalProg!$H$8&gt;0,"",VLOOKUP($E78,' A.Property'!$P$44:$R$50,2,FALSE))))</f>
        <v/>
      </c>
      <c r="M78" s="534" t="str">
        <f>IF($K78="","",IF($E78="","",IF(B.TransitionalProg!$H$8&gt;0,"",VLOOKUP($E78,' A.Property'!$P$44:$R$50,3,FALSE))))</f>
        <v/>
      </c>
      <c r="N78" s="535" t="str">
        <f>IF(K78="", "", IF(E78="", "",IF(B.TransitionalProg!$H$8&gt;0,"",IF(K78&lt;L78,"overHOUSED?",IF(K78&gt;M78, "OVERcrowded?","")))))</f>
        <v/>
      </c>
      <c r="O78" s="536"/>
      <c r="P78" s="737"/>
      <c r="Q78" s="532"/>
      <c r="R78" s="532"/>
      <c r="S78" s="532"/>
      <c r="T78" s="532"/>
      <c r="U78" s="826" t="str">
        <f t="shared" si="0"/>
        <v/>
      </c>
      <c r="V78" s="531"/>
      <c r="W78" s="532"/>
      <c r="X78" s="537" t="str">
        <f t="shared" si="1"/>
        <v/>
      </c>
      <c r="Y78" s="538">
        <f>INDEX(D2.Demographic!$G:$G,MATCH($C78,D2.Demographic!$C:$C,0))</f>
        <v>0</v>
      </c>
      <c r="Z78" s="538">
        <f>INDEX(D2.Demographic!$H:$H,MATCH($C78,D2.Demographic!$C:$C,0))</f>
        <v>0</v>
      </c>
      <c r="AA78" s="538">
        <f>INDEX(D2.Demographic!$I:$I,MATCH($C78,D2.Demographic!$C:$C,0))</f>
        <v>0</v>
      </c>
      <c r="AB78" s="538">
        <f>INDEX(D2.Demographic!$J:$J,MATCH($C78,D2.Demographic!$C:$C,0))</f>
        <v>0</v>
      </c>
      <c r="AC78" s="538">
        <f>INDEX(D2.Demographic!$K:$K,MATCH($C78,D2.Demographic!$C:$C,0))</f>
        <v>0</v>
      </c>
      <c r="AD78" s="538">
        <f>INDEX(D2.Demographic!$L:$L,MATCH($C78,D2.Demographic!$C:$C,0))</f>
        <v>0</v>
      </c>
      <c r="AE78" s="538">
        <f>INDEX(D2.Demographic!$M:$M,MATCH($C78,D2.Demographic!$C:$C,0))</f>
        <v>0</v>
      </c>
      <c r="AF78" s="538">
        <f>INDEX(D2.Demographic!$N:$N,MATCH($C78,D2.Demographic!$C:$C,0))</f>
        <v>0</v>
      </c>
    </row>
    <row r="79" spans="1:32" ht="20.100000000000001" customHeight="1">
      <c r="A79" s="527" t="str">
        <f t="shared" si="2"/>
        <v/>
      </c>
      <c r="B79" s="527" t="str">
        <f t="shared" si="3"/>
        <v/>
      </c>
      <c r="C79" s="542">
        <v>65</v>
      </c>
      <c r="D79" s="529"/>
      <c r="E79" s="530"/>
      <c r="F79" s="531"/>
      <c r="G79" s="532"/>
      <c r="H79" s="530"/>
      <c r="I79" s="533"/>
      <c r="J79" s="532"/>
      <c r="K79" s="530"/>
      <c r="L79" s="534" t="str">
        <f>IF($K79="","",IF($E79="","",IF(B.TransitionalProg!$H$8&gt;0,"",VLOOKUP($E79,' A.Property'!$P$44:$R$50,2,FALSE))))</f>
        <v/>
      </c>
      <c r="M79" s="534" t="str">
        <f>IF($K79="","",IF($E79="","",IF(B.TransitionalProg!$H$8&gt;0,"",VLOOKUP($E79,' A.Property'!$P$44:$R$50,3,FALSE))))</f>
        <v/>
      </c>
      <c r="N79" s="535" t="str">
        <f>IF(K79="", "", IF(E79="", "",IF(B.TransitionalProg!$H$8&gt;0,"",IF(K79&lt;L79,"overHOUSED?",IF(K79&gt;M79, "OVERcrowded?","")))))</f>
        <v/>
      </c>
      <c r="O79" s="536"/>
      <c r="P79" s="737"/>
      <c r="Q79" s="532"/>
      <c r="R79" s="532"/>
      <c r="S79" s="532"/>
      <c r="T79" s="532"/>
      <c r="U79" s="826" t="str">
        <f t="shared" si="0"/>
        <v/>
      </c>
      <c r="V79" s="531"/>
      <c r="W79" s="532"/>
      <c r="X79" s="537" t="str">
        <f t="shared" si="1"/>
        <v/>
      </c>
      <c r="Y79" s="538">
        <f>INDEX(D2.Demographic!$G:$G,MATCH($C79,D2.Demographic!$C:$C,0))</f>
        <v>0</v>
      </c>
      <c r="Z79" s="538">
        <f>INDEX(D2.Demographic!$H:$H,MATCH($C79,D2.Demographic!$C:$C,0))</f>
        <v>0</v>
      </c>
      <c r="AA79" s="538">
        <f>INDEX(D2.Demographic!$I:$I,MATCH($C79,D2.Demographic!$C:$C,0))</f>
        <v>0</v>
      </c>
      <c r="AB79" s="538">
        <f>INDEX(D2.Demographic!$J:$J,MATCH($C79,D2.Demographic!$C:$C,0))</f>
        <v>0</v>
      </c>
      <c r="AC79" s="538">
        <f>INDEX(D2.Demographic!$K:$K,MATCH($C79,D2.Demographic!$C:$C,0))</f>
        <v>0</v>
      </c>
      <c r="AD79" s="538">
        <f>INDEX(D2.Demographic!$L:$L,MATCH($C79,D2.Demographic!$C:$C,0))</f>
        <v>0</v>
      </c>
      <c r="AE79" s="538">
        <f>INDEX(D2.Demographic!$M:$M,MATCH($C79,D2.Demographic!$C:$C,0))</f>
        <v>0</v>
      </c>
      <c r="AF79" s="538">
        <f>INDEX(D2.Demographic!$N:$N,MATCH($C79,D2.Demographic!$C:$C,0))</f>
        <v>0</v>
      </c>
    </row>
    <row r="80" spans="1:32" ht="20.100000000000001" customHeight="1">
      <c r="A80" s="527" t="str">
        <f t="shared" si="2"/>
        <v/>
      </c>
      <c r="B80" s="527" t="str">
        <f t="shared" si="3"/>
        <v/>
      </c>
      <c r="C80" s="542">
        <v>66</v>
      </c>
      <c r="D80" s="529"/>
      <c r="E80" s="530"/>
      <c r="F80" s="531"/>
      <c r="G80" s="532"/>
      <c r="H80" s="530"/>
      <c r="I80" s="533"/>
      <c r="J80" s="532"/>
      <c r="K80" s="530"/>
      <c r="L80" s="534" t="str">
        <f>IF($K80="","",IF($E80="","",IF(B.TransitionalProg!$H$8&gt;0,"",VLOOKUP($E80,' A.Property'!$P$44:$R$50,2,FALSE))))</f>
        <v/>
      </c>
      <c r="M80" s="534" t="str">
        <f>IF($K80="","",IF($E80="","",IF(B.TransitionalProg!$H$8&gt;0,"",VLOOKUP($E80,' A.Property'!$P$44:$R$50,3,FALSE))))</f>
        <v/>
      </c>
      <c r="N80" s="535" t="str">
        <f>IF(K80="", "", IF(E80="", "",IF(B.TransitionalProg!$H$8&gt;0,"",IF(K80&lt;L80,"overHOUSED?",IF(K80&gt;M80, "OVERcrowded?","")))))</f>
        <v/>
      </c>
      <c r="O80" s="536"/>
      <c r="P80" s="737"/>
      <c r="Q80" s="532"/>
      <c r="R80" s="532"/>
      <c r="S80" s="532"/>
      <c r="T80" s="532"/>
      <c r="U80" s="826" t="str">
        <f t="shared" ref="U80:U143" si="4">IF(S80&gt;0, IF(J80&gt;0, (S80+T80)*12/J80, ""),"")</f>
        <v/>
      </c>
      <c r="V80" s="531"/>
      <c r="W80" s="532"/>
      <c r="X80" s="537" t="str">
        <f t="shared" ref="X80:X143" si="5">IF(S80-W80=0,"",W80/(S80-W80))</f>
        <v/>
      </c>
      <c r="Y80" s="538">
        <f>INDEX(D2.Demographic!$G:$G,MATCH($C80,D2.Demographic!$C:$C,0))</f>
        <v>0</v>
      </c>
      <c r="Z80" s="538">
        <f>INDEX(D2.Demographic!$H:$H,MATCH($C80,D2.Demographic!$C:$C,0))</f>
        <v>0</v>
      </c>
      <c r="AA80" s="538">
        <f>INDEX(D2.Demographic!$I:$I,MATCH($C80,D2.Demographic!$C:$C,0))</f>
        <v>0</v>
      </c>
      <c r="AB80" s="538">
        <f>INDEX(D2.Demographic!$J:$J,MATCH($C80,D2.Demographic!$C:$C,0))</f>
        <v>0</v>
      </c>
      <c r="AC80" s="538">
        <f>INDEX(D2.Demographic!$K:$K,MATCH($C80,D2.Demographic!$C:$C,0))</f>
        <v>0</v>
      </c>
      <c r="AD80" s="538">
        <f>INDEX(D2.Demographic!$L:$L,MATCH($C80,D2.Demographic!$C:$C,0))</f>
        <v>0</v>
      </c>
      <c r="AE80" s="538">
        <f>INDEX(D2.Demographic!$M:$M,MATCH($C80,D2.Demographic!$C:$C,0))</f>
        <v>0</v>
      </c>
      <c r="AF80" s="538">
        <f>INDEX(D2.Demographic!$N:$N,MATCH($C80,D2.Demographic!$C:$C,0))</f>
        <v>0</v>
      </c>
    </row>
    <row r="81" spans="1:32" ht="20.100000000000001" customHeight="1">
      <c r="A81" s="527" t="str">
        <f t="shared" ref="A81:A144" si="6">IF(D81&lt;&gt;"", $A$15, "")</f>
        <v/>
      </c>
      <c r="B81" s="527" t="str">
        <f t="shared" ref="B81:B144" si="7">IF(D81&lt;&gt;"", B$15, "")</f>
        <v/>
      </c>
      <c r="C81" s="542">
        <v>67</v>
      </c>
      <c r="D81" s="529"/>
      <c r="E81" s="530"/>
      <c r="F81" s="531"/>
      <c r="G81" s="532"/>
      <c r="H81" s="530"/>
      <c r="I81" s="533"/>
      <c r="J81" s="532"/>
      <c r="K81" s="530"/>
      <c r="L81" s="534" t="str">
        <f>IF($K81="","",IF($E81="","",IF(B.TransitionalProg!$H$8&gt;0,"",VLOOKUP($E81,' A.Property'!$P$44:$R$50,2,FALSE))))</f>
        <v/>
      </c>
      <c r="M81" s="534" t="str">
        <f>IF($K81="","",IF($E81="","",IF(B.TransitionalProg!$H$8&gt;0,"",VLOOKUP($E81,' A.Property'!$P$44:$R$50,3,FALSE))))</f>
        <v/>
      </c>
      <c r="N81" s="535" t="str">
        <f>IF(K81="", "", IF(E81="", "",IF(B.TransitionalProg!$H$8&gt;0,"",IF(K81&lt;L81,"overHOUSED?",IF(K81&gt;M81, "OVERcrowded?","")))))</f>
        <v/>
      </c>
      <c r="O81" s="536"/>
      <c r="P81" s="737"/>
      <c r="Q81" s="532"/>
      <c r="R81" s="532"/>
      <c r="S81" s="532"/>
      <c r="T81" s="532"/>
      <c r="U81" s="826" t="str">
        <f t="shared" si="4"/>
        <v/>
      </c>
      <c r="V81" s="531"/>
      <c r="W81" s="532"/>
      <c r="X81" s="537" t="str">
        <f t="shared" si="5"/>
        <v/>
      </c>
      <c r="Y81" s="538">
        <f>INDEX(D2.Demographic!$G:$G,MATCH($C81,D2.Demographic!$C:$C,0))</f>
        <v>0</v>
      </c>
      <c r="Z81" s="538">
        <f>INDEX(D2.Demographic!$H:$H,MATCH($C81,D2.Demographic!$C:$C,0))</f>
        <v>0</v>
      </c>
      <c r="AA81" s="538">
        <f>INDEX(D2.Demographic!$I:$I,MATCH($C81,D2.Demographic!$C:$C,0))</f>
        <v>0</v>
      </c>
      <c r="AB81" s="538">
        <f>INDEX(D2.Demographic!$J:$J,MATCH($C81,D2.Demographic!$C:$C,0))</f>
        <v>0</v>
      </c>
      <c r="AC81" s="538">
        <f>INDEX(D2.Demographic!$K:$K,MATCH($C81,D2.Demographic!$C:$C,0))</f>
        <v>0</v>
      </c>
      <c r="AD81" s="538">
        <f>INDEX(D2.Demographic!$L:$L,MATCH($C81,D2.Demographic!$C:$C,0))</f>
        <v>0</v>
      </c>
      <c r="AE81" s="538">
        <f>INDEX(D2.Demographic!$M:$M,MATCH($C81,D2.Demographic!$C:$C,0))</f>
        <v>0</v>
      </c>
      <c r="AF81" s="538">
        <f>INDEX(D2.Demographic!$N:$N,MATCH($C81,D2.Demographic!$C:$C,0))</f>
        <v>0</v>
      </c>
    </row>
    <row r="82" spans="1:32" ht="20.100000000000001" customHeight="1">
      <c r="A82" s="527" t="str">
        <f t="shared" si="6"/>
        <v/>
      </c>
      <c r="B82" s="527" t="str">
        <f t="shared" si="7"/>
        <v/>
      </c>
      <c r="C82" s="542">
        <v>68</v>
      </c>
      <c r="D82" s="529"/>
      <c r="E82" s="530"/>
      <c r="F82" s="531"/>
      <c r="G82" s="532"/>
      <c r="H82" s="530"/>
      <c r="I82" s="533"/>
      <c r="J82" s="532"/>
      <c r="K82" s="530"/>
      <c r="L82" s="534" t="str">
        <f>IF($K82="","",IF($E82="","",IF(B.TransitionalProg!$H$8&gt;0,"",VLOOKUP($E82,' A.Property'!$P$44:$R$50,2,FALSE))))</f>
        <v/>
      </c>
      <c r="M82" s="534" t="str">
        <f>IF($K82="","",IF($E82="","",IF(B.TransitionalProg!$H$8&gt;0,"",VLOOKUP($E82,' A.Property'!$P$44:$R$50,3,FALSE))))</f>
        <v/>
      </c>
      <c r="N82" s="535" t="str">
        <f>IF(K82="", "", IF(E82="", "",IF(B.TransitionalProg!$H$8&gt;0,"",IF(K82&lt;L82,"overHOUSED?",IF(K82&gt;M82, "OVERcrowded?","")))))</f>
        <v/>
      </c>
      <c r="O82" s="536"/>
      <c r="P82" s="737"/>
      <c r="Q82" s="532"/>
      <c r="R82" s="532"/>
      <c r="S82" s="532"/>
      <c r="T82" s="532"/>
      <c r="U82" s="826" t="str">
        <f t="shared" si="4"/>
        <v/>
      </c>
      <c r="V82" s="531"/>
      <c r="W82" s="532"/>
      <c r="X82" s="537" t="str">
        <f t="shared" si="5"/>
        <v/>
      </c>
      <c r="Y82" s="538">
        <f>INDEX(D2.Demographic!$G:$G,MATCH($C82,D2.Demographic!$C:$C,0))</f>
        <v>0</v>
      </c>
      <c r="Z82" s="538">
        <f>INDEX(D2.Demographic!$H:$H,MATCH($C82,D2.Demographic!$C:$C,0))</f>
        <v>0</v>
      </c>
      <c r="AA82" s="538">
        <f>INDEX(D2.Demographic!$I:$I,MATCH($C82,D2.Demographic!$C:$C,0))</f>
        <v>0</v>
      </c>
      <c r="AB82" s="538">
        <f>INDEX(D2.Demographic!$J:$J,MATCH($C82,D2.Demographic!$C:$C,0))</f>
        <v>0</v>
      </c>
      <c r="AC82" s="538">
        <f>INDEX(D2.Demographic!$K:$K,MATCH($C82,D2.Demographic!$C:$C,0))</f>
        <v>0</v>
      </c>
      <c r="AD82" s="538">
        <f>INDEX(D2.Demographic!$L:$L,MATCH($C82,D2.Demographic!$C:$C,0))</f>
        <v>0</v>
      </c>
      <c r="AE82" s="538">
        <f>INDEX(D2.Demographic!$M:$M,MATCH($C82,D2.Demographic!$C:$C,0))</f>
        <v>0</v>
      </c>
      <c r="AF82" s="538">
        <f>INDEX(D2.Demographic!$N:$N,MATCH($C82,D2.Demographic!$C:$C,0))</f>
        <v>0</v>
      </c>
    </row>
    <row r="83" spans="1:32" ht="20.100000000000001" customHeight="1">
      <c r="A83" s="527" t="str">
        <f t="shared" si="6"/>
        <v/>
      </c>
      <c r="B83" s="527" t="str">
        <f t="shared" si="7"/>
        <v/>
      </c>
      <c r="C83" s="542">
        <v>69</v>
      </c>
      <c r="D83" s="529"/>
      <c r="E83" s="530"/>
      <c r="F83" s="531"/>
      <c r="G83" s="532"/>
      <c r="H83" s="530"/>
      <c r="I83" s="533"/>
      <c r="J83" s="532"/>
      <c r="K83" s="530"/>
      <c r="L83" s="534" t="str">
        <f>IF($K83="","",IF($E83="","",IF(B.TransitionalProg!$H$8&gt;0,"",VLOOKUP($E83,' A.Property'!$P$44:$R$50,2,FALSE))))</f>
        <v/>
      </c>
      <c r="M83" s="534" t="str">
        <f>IF($K83="","",IF($E83="","",IF(B.TransitionalProg!$H$8&gt;0,"",VLOOKUP($E83,' A.Property'!$P$44:$R$50,3,FALSE))))</f>
        <v/>
      </c>
      <c r="N83" s="535" t="str">
        <f>IF(K83="", "", IF(E83="", "",IF(B.TransitionalProg!$H$8&gt;0,"",IF(K83&lt;L83,"overHOUSED?",IF(K83&gt;M83, "OVERcrowded?","")))))</f>
        <v/>
      </c>
      <c r="O83" s="536"/>
      <c r="P83" s="737"/>
      <c r="Q83" s="532"/>
      <c r="R83" s="532"/>
      <c r="S83" s="532"/>
      <c r="T83" s="532"/>
      <c r="U83" s="826" t="str">
        <f t="shared" si="4"/>
        <v/>
      </c>
      <c r="V83" s="531"/>
      <c r="W83" s="532"/>
      <c r="X83" s="537" t="str">
        <f t="shared" si="5"/>
        <v/>
      </c>
      <c r="Y83" s="538">
        <f>INDEX(D2.Demographic!$G:$G,MATCH($C83,D2.Demographic!$C:$C,0))</f>
        <v>0</v>
      </c>
      <c r="Z83" s="538">
        <f>INDEX(D2.Demographic!$H:$H,MATCH($C83,D2.Demographic!$C:$C,0))</f>
        <v>0</v>
      </c>
      <c r="AA83" s="538">
        <f>INDEX(D2.Demographic!$I:$I,MATCH($C83,D2.Demographic!$C:$C,0))</f>
        <v>0</v>
      </c>
      <c r="AB83" s="538">
        <f>INDEX(D2.Demographic!$J:$J,MATCH($C83,D2.Demographic!$C:$C,0))</f>
        <v>0</v>
      </c>
      <c r="AC83" s="538">
        <f>INDEX(D2.Demographic!$K:$K,MATCH($C83,D2.Demographic!$C:$C,0))</f>
        <v>0</v>
      </c>
      <c r="AD83" s="538">
        <f>INDEX(D2.Demographic!$L:$L,MATCH($C83,D2.Demographic!$C:$C,0))</f>
        <v>0</v>
      </c>
      <c r="AE83" s="538">
        <f>INDEX(D2.Demographic!$M:$M,MATCH($C83,D2.Demographic!$C:$C,0))</f>
        <v>0</v>
      </c>
      <c r="AF83" s="538">
        <f>INDEX(D2.Demographic!$N:$N,MATCH($C83,D2.Demographic!$C:$C,0))</f>
        <v>0</v>
      </c>
    </row>
    <row r="84" spans="1:32" ht="20.100000000000001" customHeight="1">
      <c r="A84" s="527" t="str">
        <f t="shared" si="6"/>
        <v/>
      </c>
      <c r="B84" s="527" t="str">
        <f t="shared" si="7"/>
        <v/>
      </c>
      <c r="C84" s="542">
        <v>70</v>
      </c>
      <c r="D84" s="529"/>
      <c r="E84" s="530"/>
      <c r="F84" s="531"/>
      <c r="G84" s="532"/>
      <c r="H84" s="530"/>
      <c r="I84" s="533"/>
      <c r="J84" s="532"/>
      <c r="K84" s="530"/>
      <c r="L84" s="534" t="str">
        <f>IF($K84="","",IF($E84="","",IF(B.TransitionalProg!$H$8&gt;0,"",VLOOKUP($E84,' A.Property'!$P$44:$R$50,2,FALSE))))</f>
        <v/>
      </c>
      <c r="M84" s="534" t="str">
        <f>IF($K84="","",IF($E84="","",IF(B.TransitionalProg!$H$8&gt;0,"",VLOOKUP($E84,' A.Property'!$P$44:$R$50,3,FALSE))))</f>
        <v/>
      </c>
      <c r="N84" s="535" t="str">
        <f>IF(K84="", "", IF(E84="", "",IF(B.TransitionalProg!$H$8&gt;0,"",IF(K84&lt;L84,"overHOUSED?",IF(K84&gt;M84, "OVERcrowded?","")))))</f>
        <v/>
      </c>
      <c r="O84" s="536"/>
      <c r="P84" s="737"/>
      <c r="Q84" s="532"/>
      <c r="R84" s="532"/>
      <c r="S84" s="532"/>
      <c r="T84" s="532"/>
      <c r="U84" s="826" t="str">
        <f t="shared" si="4"/>
        <v/>
      </c>
      <c r="V84" s="531"/>
      <c r="W84" s="532"/>
      <c r="X84" s="537" t="str">
        <f t="shared" si="5"/>
        <v/>
      </c>
      <c r="Y84" s="538">
        <f>INDEX(D2.Demographic!$G:$G,MATCH($C84,D2.Demographic!$C:$C,0))</f>
        <v>0</v>
      </c>
      <c r="Z84" s="538">
        <f>INDEX(D2.Demographic!$H:$H,MATCH($C84,D2.Demographic!$C:$C,0))</f>
        <v>0</v>
      </c>
      <c r="AA84" s="538">
        <f>INDEX(D2.Demographic!$I:$I,MATCH($C84,D2.Demographic!$C:$C,0))</f>
        <v>0</v>
      </c>
      <c r="AB84" s="538">
        <f>INDEX(D2.Demographic!$J:$J,MATCH($C84,D2.Demographic!$C:$C,0))</f>
        <v>0</v>
      </c>
      <c r="AC84" s="538">
        <f>INDEX(D2.Demographic!$K:$K,MATCH($C84,D2.Demographic!$C:$C,0))</f>
        <v>0</v>
      </c>
      <c r="AD84" s="538">
        <f>INDEX(D2.Demographic!$L:$L,MATCH($C84,D2.Demographic!$C:$C,0))</f>
        <v>0</v>
      </c>
      <c r="AE84" s="538">
        <f>INDEX(D2.Demographic!$M:$M,MATCH($C84,D2.Demographic!$C:$C,0))</f>
        <v>0</v>
      </c>
      <c r="AF84" s="538">
        <f>INDEX(D2.Demographic!$N:$N,MATCH($C84,D2.Demographic!$C:$C,0))</f>
        <v>0</v>
      </c>
    </row>
    <row r="85" spans="1:32" ht="20.100000000000001" customHeight="1">
      <c r="A85" s="527" t="str">
        <f t="shared" si="6"/>
        <v/>
      </c>
      <c r="B85" s="527" t="str">
        <f t="shared" si="7"/>
        <v/>
      </c>
      <c r="C85" s="542">
        <v>71</v>
      </c>
      <c r="D85" s="529"/>
      <c r="E85" s="530"/>
      <c r="F85" s="531"/>
      <c r="G85" s="532"/>
      <c r="H85" s="530"/>
      <c r="I85" s="533"/>
      <c r="J85" s="532"/>
      <c r="K85" s="530"/>
      <c r="L85" s="534" t="str">
        <f>IF($K85="","",IF($E85="","",IF(B.TransitionalProg!$H$8&gt;0,"",VLOOKUP($E85,' A.Property'!$P$44:$R$50,2,FALSE))))</f>
        <v/>
      </c>
      <c r="M85" s="534" t="str">
        <f>IF($K85="","",IF($E85="","",IF(B.TransitionalProg!$H$8&gt;0,"",VLOOKUP($E85,' A.Property'!$P$44:$R$50,3,FALSE))))</f>
        <v/>
      </c>
      <c r="N85" s="535" t="str">
        <f>IF(K85="", "", IF(E85="", "",IF(B.TransitionalProg!$H$8&gt;0,"",IF(K85&lt;L85,"overHOUSED?",IF(K85&gt;M85, "OVERcrowded?","")))))</f>
        <v/>
      </c>
      <c r="O85" s="536"/>
      <c r="P85" s="737"/>
      <c r="Q85" s="532"/>
      <c r="R85" s="532"/>
      <c r="S85" s="532"/>
      <c r="T85" s="532"/>
      <c r="U85" s="826" t="str">
        <f t="shared" si="4"/>
        <v/>
      </c>
      <c r="V85" s="531"/>
      <c r="W85" s="532"/>
      <c r="X85" s="537" t="str">
        <f t="shared" si="5"/>
        <v/>
      </c>
      <c r="Y85" s="538">
        <f>INDEX(D2.Demographic!$G:$G,MATCH($C85,D2.Demographic!$C:$C,0))</f>
        <v>0</v>
      </c>
      <c r="Z85" s="538">
        <f>INDEX(D2.Demographic!$H:$H,MATCH($C85,D2.Demographic!$C:$C,0))</f>
        <v>0</v>
      </c>
      <c r="AA85" s="538">
        <f>INDEX(D2.Demographic!$I:$I,MATCH($C85,D2.Demographic!$C:$C,0))</f>
        <v>0</v>
      </c>
      <c r="AB85" s="538">
        <f>INDEX(D2.Demographic!$J:$J,MATCH($C85,D2.Demographic!$C:$C,0))</f>
        <v>0</v>
      </c>
      <c r="AC85" s="538">
        <f>INDEX(D2.Demographic!$K:$K,MATCH($C85,D2.Demographic!$C:$C,0))</f>
        <v>0</v>
      </c>
      <c r="AD85" s="538">
        <f>INDEX(D2.Demographic!$L:$L,MATCH($C85,D2.Demographic!$C:$C,0))</f>
        <v>0</v>
      </c>
      <c r="AE85" s="538">
        <f>INDEX(D2.Demographic!$M:$M,MATCH($C85,D2.Demographic!$C:$C,0))</f>
        <v>0</v>
      </c>
      <c r="AF85" s="538">
        <f>INDEX(D2.Demographic!$N:$N,MATCH($C85,D2.Demographic!$C:$C,0))</f>
        <v>0</v>
      </c>
    </row>
    <row r="86" spans="1:32" ht="20.100000000000001" customHeight="1">
      <c r="A86" s="527" t="str">
        <f t="shared" si="6"/>
        <v/>
      </c>
      <c r="B86" s="527" t="str">
        <f t="shared" si="7"/>
        <v/>
      </c>
      <c r="C86" s="542">
        <v>72</v>
      </c>
      <c r="D86" s="529"/>
      <c r="E86" s="530"/>
      <c r="F86" s="531"/>
      <c r="G86" s="532"/>
      <c r="H86" s="530"/>
      <c r="I86" s="533"/>
      <c r="J86" s="532"/>
      <c r="K86" s="530"/>
      <c r="L86" s="534" t="str">
        <f>IF($K86="","",IF($E86="","",IF(B.TransitionalProg!$H$8&gt;0,"",VLOOKUP($E86,' A.Property'!$P$44:$R$50,2,FALSE))))</f>
        <v/>
      </c>
      <c r="M86" s="534" t="str">
        <f>IF($K86="","",IF($E86="","",IF(B.TransitionalProg!$H$8&gt;0,"",VLOOKUP($E86,' A.Property'!$P$44:$R$50,3,FALSE))))</f>
        <v/>
      </c>
      <c r="N86" s="535" t="str">
        <f>IF(K86="", "", IF(E86="", "",IF(B.TransitionalProg!$H$8&gt;0,"",IF(K86&lt;L86,"overHOUSED?",IF(K86&gt;M86, "OVERcrowded?","")))))</f>
        <v/>
      </c>
      <c r="O86" s="536"/>
      <c r="P86" s="737"/>
      <c r="Q86" s="532"/>
      <c r="R86" s="532"/>
      <c r="S86" s="532"/>
      <c r="T86" s="532"/>
      <c r="U86" s="826" t="str">
        <f t="shared" si="4"/>
        <v/>
      </c>
      <c r="V86" s="531"/>
      <c r="W86" s="532"/>
      <c r="X86" s="537" t="str">
        <f t="shared" si="5"/>
        <v/>
      </c>
      <c r="Y86" s="538">
        <f>INDEX(D2.Demographic!$G:$G,MATCH($C86,D2.Demographic!$C:$C,0))</f>
        <v>0</v>
      </c>
      <c r="Z86" s="538">
        <f>INDEX(D2.Demographic!$H:$H,MATCH($C86,D2.Demographic!$C:$C,0))</f>
        <v>0</v>
      </c>
      <c r="AA86" s="538">
        <f>INDEX(D2.Demographic!$I:$I,MATCH($C86,D2.Demographic!$C:$C,0))</f>
        <v>0</v>
      </c>
      <c r="AB86" s="538">
        <f>INDEX(D2.Demographic!$J:$J,MATCH($C86,D2.Demographic!$C:$C,0))</f>
        <v>0</v>
      </c>
      <c r="AC86" s="538">
        <f>INDEX(D2.Demographic!$K:$K,MATCH($C86,D2.Demographic!$C:$C,0))</f>
        <v>0</v>
      </c>
      <c r="AD86" s="538">
        <f>INDEX(D2.Demographic!$L:$L,MATCH($C86,D2.Demographic!$C:$C,0))</f>
        <v>0</v>
      </c>
      <c r="AE86" s="538">
        <f>INDEX(D2.Demographic!$M:$M,MATCH($C86,D2.Demographic!$C:$C,0))</f>
        <v>0</v>
      </c>
      <c r="AF86" s="538">
        <f>INDEX(D2.Demographic!$N:$N,MATCH($C86,D2.Demographic!$C:$C,0))</f>
        <v>0</v>
      </c>
    </row>
    <row r="87" spans="1:32" ht="20.100000000000001" customHeight="1">
      <c r="A87" s="527" t="str">
        <f t="shared" si="6"/>
        <v/>
      </c>
      <c r="B87" s="527" t="str">
        <f t="shared" si="7"/>
        <v/>
      </c>
      <c r="C87" s="542">
        <v>73</v>
      </c>
      <c r="D87" s="529"/>
      <c r="E87" s="530"/>
      <c r="F87" s="531"/>
      <c r="G87" s="532"/>
      <c r="H87" s="530"/>
      <c r="I87" s="533"/>
      <c r="J87" s="532"/>
      <c r="K87" s="530"/>
      <c r="L87" s="534" t="str">
        <f>IF($K87="","",IF($E87="","",IF(B.TransitionalProg!$H$8&gt;0,"",VLOOKUP($E87,' A.Property'!$P$44:$R$50,2,FALSE))))</f>
        <v/>
      </c>
      <c r="M87" s="534" t="str">
        <f>IF($K87="","",IF($E87="","",IF(B.TransitionalProg!$H$8&gt;0,"",VLOOKUP($E87,' A.Property'!$P$44:$R$50,3,FALSE))))</f>
        <v/>
      </c>
      <c r="N87" s="535" t="str">
        <f>IF(K87="", "", IF(E87="", "",IF(B.TransitionalProg!$H$8&gt;0,"",IF(K87&lt;L87,"overHOUSED?",IF(K87&gt;M87, "OVERcrowded?","")))))</f>
        <v/>
      </c>
      <c r="O87" s="536"/>
      <c r="P87" s="737"/>
      <c r="Q87" s="532"/>
      <c r="R87" s="532"/>
      <c r="S87" s="532"/>
      <c r="T87" s="532"/>
      <c r="U87" s="826" t="str">
        <f t="shared" si="4"/>
        <v/>
      </c>
      <c r="V87" s="531"/>
      <c r="W87" s="532"/>
      <c r="X87" s="537" t="str">
        <f t="shared" si="5"/>
        <v/>
      </c>
      <c r="Y87" s="538">
        <f>INDEX(D2.Demographic!$G:$G,MATCH($C87,D2.Demographic!$C:$C,0))</f>
        <v>0</v>
      </c>
      <c r="Z87" s="538">
        <f>INDEX(D2.Demographic!$H:$H,MATCH($C87,D2.Demographic!$C:$C,0))</f>
        <v>0</v>
      </c>
      <c r="AA87" s="538">
        <f>INDEX(D2.Demographic!$I:$I,MATCH($C87,D2.Demographic!$C:$C,0))</f>
        <v>0</v>
      </c>
      <c r="AB87" s="538">
        <f>INDEX(D2.Demographic!$J:$J,MATCH($C87,D2.Demographic!$C:$C,0))</f>
        <v>0</v>
      </c>
      <c r="AC87" s="538">
        <f>INDEX(D2.Demographic!$K:$K,MATCH($C87,D2.Demographic!$C:$C,0))</f>
        <v>0</v>
      </c>
      <c r="AD87" s="538">
        <f>INDEX(D2.Demographic!$L:$L,MATCH($C87,D2.Demographic!$C:$C,0))</f>
        <v>0</v>
      </c>
      <c r="AE87" s="538">
        <f>INDEX(D2.Demographic!$M:$M,MATCH($C87,D2.Demographic!$C:$C,0))</f>
        <v>0</v>
      </c>
      <c r="AF87" s="538">
        <f>INDEX(D2.Demographic!$N:$N,MATCH($C87,D2.Demographic!$C:$C,0))</f>
        <v>0</v>
      </c>
    </row>
    <row r="88" spans="1:32" ht="20.100000000000001" customHeight="1">
      <c r="A88" s="527" t="str">
        <f t="shared" si="6"/>
        <v/>
      </c>
      <c r="B88" s="527" t="str">
        <f t="shared" si="7"/>
        <v/>
      </c>
      <c r="C88" s="542">
        <v>74</v>
      </c>
      <c r="D88" s="529"/>
      <c r="E88" s="530"/>
      <c r="F88" s="531"/>
      <c r="G88" s="532"/>
      <c r="H88" s="530"/>
      <c r="I88" s="533"/>
      <c r="J88" s="532"/>
      <c r="K88" s="530"/>
      <c r="L88" s="534" t="str">
        <f>IF($K88="","",IF($E88="","",IF(B.TransitionalProg!$H$8&gt;0,"",VLOOKUP($E88,' A.Property'!$P$44:$R$50,2,FALSE))))</f>
        <v/>
      </c>
      <c r="M88" s="534" t="str">
        <f>IF($K88="","",IF($E88="","",IF(B.TransitionalProg!$H$8&gt;0,"",VLOOKUP($E88,' A.Property'!$P$44:$R$50,3,FALSE))))</f>
        <v/>
      </c>
      <c r="N88" s="535" t="str">
        <f>IF(K88="", "", IF(E88="", "",IF(B.TransitionalProg!$H$8&gt;0,"",IF(K88&lt;L88,"overHOUSED?",IF(K88&gt;M88, "OVERcrowded?","")))))</f>
        <v/>
      </c>
      <c r="O88" s="536"/>
      <c r="P88" s="737"/>
      <c r="Q88" s="532"/>
      <c r="R88" s="532"/>
      <c r="S88" s="532"/>
      <c r="T88" s="532"/>
      <c r="U88" s="826" t="str">
        <f t="shared" si="4"/>
        <v/>
      </c>
      <c r="V88" s="531"/>
      <c r="W88" s="532"/>
      <c r="X88" s="537" t="str">
        <f t="shared" si="5"/>
        <v/>
      </c>
      <c r="Y88" s="538">
        <f>INDEX(D2.Demographic!$G:$G,MATCH($C88,D2.Demographic!$C:$C,0))</f>
        <v>0</v>
      </c>
      <c r="Z88" s="538">
        <f>INDEX(D2.Demographic!$H:$H,MATCH($C88,D2.Demographic!$C:$C,0))</f>
        <v>0</v>
      </c>
      <c r="AA88" s="538">
        <f>INDEX(D2.Demographic!$I:$I,MATCH($C88,D2.Demographic!$C:$C,0))</f>
        <v>0</v>
      </c>
      <c r="AB88" s="538">
        <f>INDEX(D2.Demographic!$J:$J,MATCH($C88,D2.Demographic!$C:$C,0))</f>
        <v>0</v>
      </c>
      <c r="AC88" s="538">
        <f>INDEX(D2.Demographic!$K:$K,MATCH($C88,D2.Demographic!$C:$C,0))</f>
        <v>0</v>
      </c>
      <c r="AD88" s="538">
        <f>INDEX(D2.Demographic!$L:$L,MATCH($C88,D2.Demographic!$C:$C,0))</f>
        <v>0</v>
      </c>
      <c r="AE88" s="538">
        <f>INDEX(D2.Demographic!$M:$M,MATCH($C88,D2.Demographic!$C:$C,0))</f>
        <v>0</v>
      </c>
      <c r="AF88" s="538">
        <f>INDEX(D2.Demographic!$N:$N,MATCH($C88,D2.Demographic!$C:$C,0))</f>
        <v>0</v>
      </c>
    </row>
    <row r="89" spans="1:32" ht="20.100000000000001" customHeight="1">
      <c r="A89" s="527" t="str">
        <f t="shared" si="6"/>
        <v/>
      </c>
      <c r="B89" s="527" t="str">
        <f t="shared" si="7"/>
        <v/>
      </c>
      <c r="C89" s="542">
        <v>75</v>
      </c>
      <c r="D89" s="529"/>
      <c r="E89" s="530"/>
      <c r="F89" s="531"/>
      <c r="G89" s="532"/>
      <c r="H89" s="530"/>
      <c r="I89" s="533"/>
      <c r="J89" s="532"/>
      <c r="K89" s="530"/>
      <c r="L89" s="534" t="str">
        <f>IF($K89="","",IF($E89="","",IF(B.TransitionalProg!$H$8&gt;0,"",VLOOKUP($E89,' A.Property'!$P$44:$R$50,2,FALSE))))</f>
        <v/>
      </c>
      <c r="M89" s="534" t="str">
        <f>IF($K89="","",IF($E89="","",IF(B.TransitionalProg!$H$8&gt;0,"",VLOOKUP($E89,' A.Property'!$P$44:$R$50,3,FALSE))))</f>
        <v/>
      </c>
      <c r="N89" s="535" t="str">
        <f>IF(K89="", "", IF(E89="", "",IF(B.TransitionalProg!$H$8&gt;0,"",IF(K89&lt;L89,"overHOUSED?",IF(K89&gt;M89, "OVERcrowded?","")))))</f>
        <v/>
      </c>
      <c r="O89" s="536"/>
      <c r="P89" s="737"/>
      <c r="Q89" s="532"/>
      <c r="R89" s="532"/>
      <c r="S89" s="532"/>
      <c r="T89" s="532"/>
      <c r="U89" s="826" t="str">
        <f t="shared" si="4"/>
        <v/>
      </c>
      <c r="V89" s="531"/>
      <c r="W89" s="532"/>
      <c r="X89" s="537" t="str">
        <f t="shared" si="5"/>
        <v/>
      </c>
      <c r="Y89" s="538">
        <f>INDEX(D2.Demographic!$G:$G,MATCH($C89,D2.Demographic!$C:$C,0))</f>
        <v>0</v>
      </c>
      <c r="Z89" s="538">
        <f>INDEX(D2.Demographic!$H:$H,MATCH($C89,D2.Demographic!$C:$C,0))</f>
        <v>0</v>
      </c>
      <c r="AA89" s="538">
        <f>INDEX(D2.Demographic!$I:$I,MATCH($C89,D2.Demographic!$C:$C,0))</f>
        <v>0</v>
      </c>
      <c r="AB89" s="538">
        <f>INDEX(D2.Demographic!$J:$J,MATCH($C89,D2.Demographic!$C:$C,0))</f>
        <v>0</v>
      </c>
      <c r="AC89" s="538">
        <f>INDEX(D2.Demographic!$K:$K,MATCH($C89,D2.Demographic!$C:$C,0))</f>
        <v>0</v>
      </c>
      <c r="AD89" s="538">
        <f>INDEX(D2.Demographic!$L:$L,MATCH($C89,D2.Demographic!$C:$C,0))</f>
        <v>0</v>
      </c>
      <c r="AE89" s="538">
        <f>INDEX(D2.Demographic!$M:$M,MATCH($C89,D2.Demographic!$C:$C,0))</f>
        <v>0</v>
      </c>
      <c r="AF89" s="538">
        <f>INDEX(D2.Demographic!$N:$N,MATCH($C89,D2.Demographic!$C:$C,0))</f>
        <v>0</v>
      </c>
    </row>
    <row r="90" spans="1:32" ht="20.100000000000001" customHeight="1">
      <c r="A90" s="527" t="str">
        <f t="shared" si="6"/>
        <v/>
      </c>
      <c r="B90" s="527" t="str">
        <f t="shared" si="7"/>
        <v/>
      </c>
      <c r="C90" s="542">
        <v>76</v>
      </c>
      <c r="D90" s="529"/>
      <c r="E90" s="530"/>
      <c r="F90" s="531"/>
      <c r="G90" s="532"/>
      <c r="H90" s="530"/>
      <c r="I90" s="533"/>
      <c r="J90" s="532"/>
      <c r="K90" s="530"/>
      <c r="L90" s="534" t="str">
        <f>IF($K90="","",IF($E90="","",IF(B.TransitionalProg!$H$8&gt;0,"",VLOOKUP($E90,' A.Property'!$P$44:$R$50,2,FALSE))))</f>
        <v/>
      </c>
      <c r="M90" s="534" t="str">
        <f>IF($K90="","",IF($E90="","",IF(B.TransitionalProg!$H$8&gt;0,"",VLOOKUP($E90,' A.Property'!$P$44:$R$50,3,FALSE))))</f>
        <v/>
      </c>
      <c r="N90" s="535" t="str">
        <f>IF(K90="", "", IF(E90="", "",IF(B.TransitionalProg!$H$8&gt;0,"",IF(K90&lt;L90,"overHOUSED?",IF(K90&gt;M90, "OVERcrowded?","")))))</f>
        <v/>
      </c>
      <c r="O90" s="536"/>
      <c r="P90" s="737"/>
      <c r="Q90" s="532"/>
      <c r="R90" s="532"/>
      <c r="S90" s="532"/>
      <c r="T90" s="532"/>
      <c r="U90" s="826" t="str">
        <f t="shared" si="4"/>
        <v/>
      </c>
      <c r="V90" s="531"/>
      <c r="W90" s="532"/>
      <c r="X90" s="537" t="str">
        <f t="shared" si="5"/>
        <v/>
      </c>
      <c r="Y90" s="538">
        <f>INDEX(D2.Demographic!$G:$G,MATCH($C90,D2.Demographic!$C:$C,0))</f>
        <v>0</v>
      </c>
      <c r="Z90" s="538">
        <f>INDEX(D2.Demographic!$H:$H,MATCH($C90,D2.Demographic!$C:$C,0))</f>
        <v>0</v>
      </c>
      <c r="AA90" s="538">
        <f>INDEX(D2.Demographic!$I:$I,MATCH($C90,D2.Demographic!$C:$C,0))</f>
        <v>0</v>
      </c>
      <c r="AB90" s="538">
        <f>INDEX(D2.Demographic!$J:$J,MATCH($C90,D2.Demographic!$C:$C,0))</f>
        <v>0</v>
      </c>
      <c r="AC90" s="538">
        <f>INDEX(D2.Demographic!$K:$K,MATCH($C90,D2.Demographic!$C:$C,0))</f>
        <v>0</v>
      </c>
      <c r="AD90" s="538">
        <f>INDEX(D2.Demographic!$L:$L,MATCH($C90,D2.Demographic!$C:$C,0))</f>
        <v>0</v>
      </c>
      <c r="AE90" s="538">
        <f>INDEX(D2.Demographic!$M:$M,MATCH($C90,D2.Demographic!$C:$C,0))</f>
        <v>0</v>
      </c>
      <c r="AF90" s="538">
        <f>INDEX(D2.Demographic!$N:$N,MATCH($C90,D2.Demographic!$C:$C,0))</f>
        <v>0</v>
      </c>
    </row>
    <row r="91" spans="1:32" ht="20.100000000000001" customHeight="1">
      <c r="A91" s="527" t="str">
        <f t="shared" si="6"/>
        <v/>
      </c>
      <c r="B91" s="527" t="str">
        <f t="shared" si="7"/>
        <v/>
      </c>
      <c r="C91" s="542">
        <v>77</v>
      </c>
      <c r="D91" s="529"/>
      <c r="E91" s="530"/>
      <c r="F91" s="531"/>
      <c r="G91" s="532"/>
      <c r="H91" s="530"/>
      <c r="I91" s="533"/>
      <c r="J91" s="532"/>
      <c r="K91" s="530"/>
      <c r="L91" s="534" t="str">
        <f>IF($K91="","",IF($E91="","",IF(B.TransitionalProg!$H$8&gt;0,"",VLOOKUP($E91,' A.Property'!$P$44:$R$50,2,FALSE))))</f>
        <v/>
      </c>
      <c r="M91" s="534" t="str">
        <f>IF($K91="","",IF($E91="","",IF(B.TransitionalProg!$H$8&gt;0,"",VLOOKUP($E91,' A.Property'!$P$44:$R$50,3,FALSE))))</f>
        <v/>
      </c>
      <c r="N91" s="535" t="str">
        <f>IF(K91="", "", IF(E91="", "",IF(B.TransitionalProg!$H$8&gt;0,"",IF(K91&lt;L91,"overHOUSED?",IF(K91&gt;M91, "OVERcrowded?","")))))</f>
        <v/>
      </c>
      <c r="O91" s="536"/>
      <c r="P91" s="737"/>
      <c r="Q91" s="532"/>
      <c r="R91" s="532"/>
      <c r="S91" s="532"/>
      <c r="T91" s="532"/>
      <c r="U91" s="826" t="str">
        <f t="shared" si="4"/>
        <v/>
      </c>
      <c r="V91" s="531"/>
      <c r="W91" s="532"/>
      <c r="X91" s="537" t="str">
        <f t="shared" si="5"/>
        <v/>
      </c>
      <c r="Y91" s="538">
        <f>INDEX(D2.Demographic!$G:$G,MATCH($C91,D2.Demographic!$C:$C,0))</f>
        <v>0</v>
      </c>
      <c r="Z91" s="538">
        <f>INDEX(D2.Demographic!$H:$H,MATCH($C91,D2.Demographic!$C:$C,0))</f>
        <v>0</v>
      </c>
      <c r="AA91" s="538">
        <f>INDEX(D2.Demographic!$I:$I,MATCH($C91,D2.Demographic!$C:$C,0))</f>
        <v>0</v>
      </c>
      <c r="AB91" s="538">
        <f>INDEX(D2.Demographic!$J:$J,MATCH($C91,D2.Demographic!$C:$C,0))</f>
        <v>0</v>
      </c>
      <c r="AC91" s="538">
        <f>INDEX(D2.Demographic!$K:$K,MATCH($C91,D2.Demographic!$C:$C,0))</f>
        <v>0</v>
      </c>
      <c r="AD91" s="538">
        <f>INDEX(D2.Demographic!$L:$L,MATCH($C91,D2.Demographic!$C:$C,0))</f>
        <v>0</v>
      </c>
      <c r="AE91" s="538">
        <f>INDEX(D2.Demographic!$M:$M,MATCH($C91,D2.Demographic!$C:$C,0))</f>
        <v>0</v>
      </c>
      <c r="AF91" s="538">
        <f>INDEX(D2.Demographic!$N:$N,MATCH($C91,D2.Demographic!$C:$C,0))</f>
        <v>0</v>
      </c>
    </row>
    <row r="92" spans="1:32" ht="20.100000000000001" customHeight="1">
      <c r="A92" s="527" t="str">
        <f t="shared" si="6"/>
        <v/>
      </c>
      <c r="B92" s="527" t="str">
        <f t="shared" si="7"/>
        <v/>
      </c>
      <c r="C92" s="542">
        <v>78</v>
      </c>
      <c r="D92" s="529"/>
      <c r="E92" s="530"/>
      <c r="F92" s="531"/>
      <c r="G92" s="532"/>
      <c r="H92" s="530"/>
      <c r="I92" s="533"/>
      <c r="J92" s="532"/>
      <c r="K92" s="530"/>
      <c r="L92" s="534" t="str">
        <f>IF($K92="","",IF($E92="","",IF(B.TransitionalProg!$H$8&gt;0,"",VLOOKUP($E92,' A.Property'!$P$44:$R$50,2,FALSE))))</f>
        <v/>
      </c>
      <c r="M92" s="534" t="str">
        <f>IF($K92="","",IF($E92="","",IF(B.TransitionalProg!$H$8&gt;0,"",VLOOKUP($E92,' A.Property'!$P$44:$R$50,3,FALSE))))</f>
        <v/>
      </c>
      <c r="N92" s="535" t="str">
        <f>IF(K92="", "", IF(E92="", "",IF(B.TransitionalProg!$H$8&gt;0,"",IF(K92&lt;L92,"overHOUSED?",IF(K92&gt;M92, "OVERcrowded?","")))))</f>
        <v/>
      </c>
      <c r="O92" s="536"/>
      <c r="P92" s="737"/>
      <c r="Q92" s="532"/>
      <c r="R92" s="532"/>
      <c r="S92" s="532"/>
      <c r="T92" s="532"/>
      <c r="U92" s="826" t="str">
        <f t="shared" si="4"/>
        <v/>
      </c>
      <c r="V92" s="531"/>
      <c r="W92" s="532"/>
      <c r="X92" s="537" t="str">
        <f t="shared" si="5"/>
        <v/>
      </c>
      <c r="Y92" s="538">
        <f>INDEX(D2.Demographic!$G:$G,MATCH($C92,D2.Demographic!$C:$C,0))</f>
        <v>0</v>
      </c>
      <c r="Z92" s="538">
        <f>INDEX(D2.Demographic!$H:$H,MATCH($C92,D2.Demographic!$C:$C,0))</f>
        <v>0</v>
      </c>
      <c r="AA92" s="538">
        <f>INDEX(D2.Demographic!$I:$I,MATCH($C92,D2.Demographic!$C:$C,0))</f>
        <v>0</v>
      </c>
      <c r="AB92" s="538">
        <f>INDEX(D2.Demographic!$J:$J,MATCH($C92,D2.Demographic!$C:$C,0))</f>
        <v>0</v>
      </c>
      <c r="AC92" s="538">
        <f>INDEX(D2.Demographic!$K:$K,MATCH($C92,D2.Demographic!$C:$C,0))</f>
        <v>0</v>
      </c>
      <c r="AD92" s="538">
        <f>INDEX(D2.Demographic!$L:$L,MATCH($C92,D2.Demographic!$C:$C,0))</f>
        <v>0</v>
      </c>
      <c r="AE92" s="538">
        <f>INDEX(D2.Demographic!$M:$M,MATCH($C92,D2.Demographic!$C:$C,0))</f>
        <v>0</v>
      </c>
      <c r="AF92" s="538">
        <f>INDEX(D2.Demographic!$N:$N,MATCH($C92,D2.Demographic!$C:$C,0))</f>
        <v>0</v>
      </c>
    </row>
    <row r="93" spans="1:32" ht="20.100000000000001" customHeight="1">
      <c r="A93" s="527" t="str">
        <f t="shared" si="6"/>
        <v/>
      </c>
      <c r="B93" s="527" t="str">
        <f t="shared" si="7"/>
        <v/>
      </c>
      <c r="C93" s="542">
        <v>79</v>
      </c>
      <c r="D93" s="529"/>
      <c r="E93" s="530"/>
      <c r="F93" s="531"/>
      <c r="G93" s="532"/>
      <c r="H93" s="530"/>
      <c r="I93" s="533"/>
      <c r="J93" s="532"/>
      <c r="K93" s="530"/>
      <c r="L93" s="534" t="str">
        <f>IF($K93="","",IF($E93="","",IF(B.TransitionalProg!$H$8&gt;0,"",VLOOKUP($E93,' A.Property'!$P$44:$R$50,2,FALSE))))</f>
        <v/>
      </c>
      <c r="M93" s="534" t="str">
        <f>IF($K93="","",IF($E93="","",IF(B.TransitionalProg!$H$8&gt;0,"",VLOOKUP($E93,' A.Property'!$P$44:$R$50,3,FALSE))))</f>
        <v/>
      </c>
      <c r="N93" s="535" t="str">
        <f>IF(K93="", "", IF(E93="", "",IF(B.TransitionalProg!$H$8&gt;0,"",IF(K93&lt;L93,"overHOUSED?",IF(K93&gt;M93, "OVERcrowded?","")))))</f>
        <v/>
      </c>
      <c r="O93" s="536"/>
      <c r="P93" s="737"/>
      <c r="Q93" s="532"/>
      <c r="R93" s="532"/>
      <c r="S93" s="532"/>
      <c r="T93" s="532"/>
      <c r="U93" s="826" t="str">
        <f t="shared" si="4"/>
        <v/>
      </c>
      <c r="V93" s="531"/>
      <c r="W93" s="532"/>
      <c r="X93" s="537" t="str">
        <f t="shared" si="5"/>
        <v/>
      </c>
      <c r="Y93" s="538">
        <f>INDEX(D2.Demographic!$G:$G,MATCH($C93,D2.Demographic!$C:$C,0))</f>
        <v>0</v>
      </c>
      <c r="Z93" s="538">
        <f>INDEX(D2.Demographic!$H:$H,MATCH($C93,D2.Demographic!$C:$C,0))</f>
        <v>0</v>
      </c>
      <c r="AA93" s="538">
        <f>INDEX(D2.Demographic!$I:$I,MATCH($C93,D2.Demographic!$C:$C,0))</f>
        <v>0</v>
      </c>
      <c r="AB93" s="538">
        <f>INDEX(D2.Demographic!$J:$J,MATCH($C93,D2.Demographic!$C:$C,0))</f>
        <v>0</v>
      </c>
      <c r="AC93" s="538">
        <f>INDEX(D2.Demographic!$K:$K,MATCH($C93,D2.Demographic!$C:$C,0))</f>
        <v>0</v>
      </c>
      <c r="AD93" s="538">
        <f>INDEX(D2.Demographic!$L:$L,MATCH($C93,D2.Demographic!$C:$C,0))</f>
        <v>0</v>
      </c>
      <c r="AE93" s="538">
        <f>INDEX(D2.Demographic!$M:$M,MATCH($C93,D2.Demographic!$C:$C,0))</f>
        <v>0</v>
      </c>
      <c r="AF93" s="538">
        <f>INDEX(D2.Demographic!$N:$N,MATCH($C93,D2.Demographic!$C:$C,0))</f>
        <v>0</v>
      </c>
    </row>
    <row r="94" spans="1:32" ht="20.100000000000001" customHeight="1">
      <c r="A94" s="527" t="str">
        <f t="shared" si="6"/>
        <v/>
      </c>
      <c r="B94" s="527" t="str">
        <f t="shared" si="7"/>
        <v/>
      </c>
      <c r="C94" s="542">
        <v>80</v>
      </c>
      <c r="D94" s="529"/>
      <c r="E94" s="530"/>
      <c r="F94" s="531"/>
      <c r="G94" s="532"/>
      <c r="H94" s="530"/>
      <c r="I94" s="533"/>
      <c r="J94" s="532"/>
      <c r="K94" s="530"/>
      <c r="L94" s="534" t="str">
        <f>IF($K94="","",IF($E94="","",IF(B.TransitionalProg!$H$8&gt;0,"",VLOOKUP($E94,' A.Property'!$P$44:$R$50,2,FALSE))))</f>
        <v/>
      </c>
      <c r="M94" s="534" t="str">
        <f>IF($K94="","",IF($E94="","",IF(B.TransitionalProg!$H$8&gt;0,"",VLOOKUP($E94,' A.Property'!$P$44:$R$50,3,FALSE))))</f>
        <v/>
      </c>
      <c r="N94" s="535" t="str">
        <f>IF(K94="", "", IF(E94="", "",IF(B.TransitionalProg!$H$8&gt;0,"",IF(K94&lt;L94,"overHOUSED?",IF(K94&gt;M94, "OVERcrowded?","")))))</f>
        <v/>
      </c>
      <c r="O94" s="536"/>
      <c r="P94" s="737"/>
      <c r="Q94" s="532"/>
      <c r="R94" s="532"/>
      <c r="S94" s="532"/>
      <c r="T94" s="532"/>
      <c r="U94" s="826" t="str">
        <f t="shared" si="4"/>
        <v/>
      </c>
      <c r="V94" s="531"/>
      <c r="W94" s="532"/>
      <c r="X94" s="537" t="str">
        <f t="shared" si="5"/>
        <v/>
      </c>
      <c r="Y94" s="538">
        <f>INDEX(D2.Demographic!$G:$G,MATCH($C94,D2.Demographic!$C:$C,0))</f>
        <v>0</v>
      </c>
      <c r="Z94" s="538">
        <f>INDEX(D2.Demographic!$H:$H,MATCH($C94,D2.Demographic!$C:$C,0))</f>
        <v>0</v>
      </c>
      <c r="AA94" s="538">
        <f>INDEX(D2.Demographic!$I:$I,MATCH($C94,D2.Demographic!$C:$C,0))</f>
        <v>0</v>
      </c>
      <c r="AB94" s="538">
        <f>INDEX(D2.Demographic!$J:$J,MATCH($C94,D2.Demographic!$C:$C,0))</f>
        <v>0</v>
      </c>
      <c r="AC94" s="538">
        <f>INDEX(D2.Demographic!$K:$K,MATCH($C94,D2.Demographic!$C:$C,0))</f>
        <v>0</v>
      </c>
      <c r="AD94" s="538">
        <f>INDEX(D2.Demographic!$L:$L,MATCH($C94,D2.Demographic!$C:$C,0))</f>
        <v>0</v>
      </c>
      <c r="AE94" s="538">
        <f>INDEX(D2.Demographic!$M:$M,MATCH($C94,D2.Demographic!$C:$C,0))</f>
        <v>0</v>
      </c>
      <c r="AF94" s="538">
        <f>INDEX(D2.Demographic!$N:$N,MATCH($C94,D2.Demographic!$C:$C,0))</f>
        <v>0</v>
      </c>
    </row>
    <row r="95" spans="1:32" ht="20.100000000000001" customHeight="1">
      <c r="A95" s="527" t="str">
        <f t="shared" si="6"/>
        <v/>
      </c>
      <c r="B95" s="527" t="str">
        <f t="shared" si="7"/>
        <v/>
      </c>
      <c r="C95" s="542">
        <v>81</v>
      </c>
      <c r="D95" s="529"/>
      <c r="E95" s="530"/>
      <c r="F95" s="531"/>
      <c r="G95" s="532"/>
      <c r="H95" s="530"/>
      <c r="I95" s="533"/>
      <c r="J95" s="532"/>
      <c r="K95" s="530"/>
      <c r="L95" s="534" t="str">
        <f>IF($K95="","",IF($E95="","",IF(B.TransitionalProg!$H$8&gt;0,"",VLOOKUP($E95,' A.Property'!$P$44:$R$50,2,FALSE))))</f>
        <v/>
      </c>
      <c r="M95" s="534" t="str">
        <f>IF($K95="","",IF($E95="","",IF(B.TransitionalProg!$H$8&gt;0,"",VLOOKUP($E95,' A.Property'!$P$44:$R$50,3,FALSE))))</f>
        <v/>
      </c>
      <c r="N95" s="535" t="str">
        <f>IF(K95="", "", IF(E95="", "",IF(B.TransitionalProg!$H$8&gt;0,"",IF(K95&lt;L95,"overHOUSED?",IF(K95&gt;M95, "OVERcrowded?","")))))</f>
        <v/>
      </c>
      <c r="O95" s="536"/>
      <c r="P95" s="737"/>
      <c r="Q95" s="532"/>
      <c r="R95" s="532"/>
      <c r="S95" s="532"/>
      <c r="T95" s="532"/>
      <c r="U95" s="826" t="str">
        <f t="shared" si="4"/>
        <v/>
      </c>
      <c r="V95" s="531"/>
      <c r="W95" s="532"/>
      <c r="X95" s="537" t="str">
        <f t="shared" si="5"/>
        <v/>
      </c>
      <c r="Y95" s="538">
        <f>INDEX(D2.Demographic!$G:$G,MATCH($C95,D2.Demographic!$C:$C,0))</f>
        <v>0</v>
      </c>
      <c r="Z95" s="538">
        <f>INDEX(D2.Demographic!$H:$H,MATCH($C95,D2.Demographic!$C:$C,0))</f>
        <v>0</v>
      </c>
      <c r="AA95" s="538">
        <f>INDEX(D2.Demographic!$I:$I,MATCH($C95,D2.Demographic!$C:$C,0))</f>
        <v>0</v>
      </c>
      <c r="AB95" s="538">
        <f>INDEX(D2.Demographic!$J:$J,MATCH($C95,D2.Demographic!$C:$C,0))</f>
        <v>0</v>
      </c>
      <c r="AC95" s="538">
        <f>INDEX(D2.Demographic!$K:$K,MATCH($C95,D2.Demographic!$C:$C,0))</f>
        <v>0</v>
      </c>
      <c r="AD95" s="538">
        <f>INDEX(D2.Demographic!$L:$L,MATCH($C95,D2.Demographic!$C:$C,0))</f>
        <v>0</v>
      </c>
      <c r="AE95" s="538">
        <f>INDEX(D2.Demographic!$M:$M,MATCH($C95,D2.Demographic!$C:$C,0))</f>
        <v>0</v>
      </c>
      <c r="AF95" s="538">
        <f>INDEX(D2.Demographic!$N:$N,MATCH($C95,D2.Demographic!$C:$C,0))</f>
        <v>0</v>
      </c>
    </row>
    <row r="96" spans="1:32" ht="20.100000000000001" customHeight="1">
      <c r="A96" s="527" t="str">
        <f t="shared" si="6"/>
        <v/>
      </c>
      <c r="B96" s="527" t="str">
        <f t="shared" si="7"/>
        <v/>
      </c>
      <c r="C96" s="542">
        <v>82</v>
      </c>
      <c r="D96" s="529"/>
      <c r="E96" s="530"/>
      <c r="F96" s="531"/>
      <c r="G96" s="532"/>
      <c r="H96" s="530"/>
      <c r="I96" s="533"/>
      <c r="J96" s="532"/>
      <c r="K96" s="530"/>
      <c r="L96" s="534" t="str">
        <f>IF($K96="","",IF($E96="","",IF(B.TransitionalProg!$H$8&gt;0,"",VLOOKUP($E96,' A.Property'!$P$44:$R$50,2,FALSE))))</f>
        <v/>
      </c>
      <c r="M96" s="534" t="str">
        <f>IF($K96="","",IF($E96="","",IF(B.TransitionalProg!$H$8&gt;0,"",VLOOKUP($E96,' A.Property'!$P$44:$R$50,3,FALSE))))</f>
        <v/>
      </c>
      <c r="N96" s="535" t="str">
        <f>IF(K96="", "", IF(E96="", "",IF(B.TransitionalProg!$H$8&gt;0,"",IF(K96&lt;L96,"overHOUSED?",IF(K96&gt;M96, "OVERcrowded?","")))))</f>
        <v/>
      </c>
      <c r="O96" s="536"/>
      <c r="P96" s="737"/>
      <c r="Q96" s="532"/>
      <c r="R96" s="532"/>
      <c r="S96" s="532"/>
      <c r="T96" s="532"/>
      <c r="U96" s="826" t="str">
        <f t="shared" si="4"/>
        <v/>
      </c>
      <c r="V96" s="531"/>
      <c r="W96" s="532"/>
      <c r="X96" s="537" t="str">
        <f t="shared" si="5"/>
        <v/>
      </c>
      <c r="Y96" s="538">
        <f>INDEX(D2.Demographic!$G:$G,MATCH($C96,D2.Demographic!$C:$C,0))</f>
        <v>0</v>
      </c>
      <c r="Z96" s="538">
        <f>INDEX(D2.Demographic!$H:$H,MATCH($C96,D2.Demographic!$C:$C,0))</f>
        <v>0</v>
      </c>
      <c r="AA96" s="538">
        <f>INDEX(D2.Demographic!$I:$I,MATCH($C96,D2.Demographic!$C:$C,0))</f>
        <v>0</v>
      </c>
      <c r="AB96" s="538">
        <f>INDEX(D2.Demographic!$J:$J,MATCH($C96,D2.Demographic!$C:$C,0))</f>
        <v>0</v>
      </c>
      <c r="AC96" s="538">
        <f>INDEX(D2.Demographic!$K:$K,MATCH($C96,D2.Demographic!$C:$C,0))</f>
        <v>0</v>
      </c>
      <c r="AD96" s="538">
        <f>INDEX(D2.Demographic!$L:$L,MATCH($C96,D2.Demographic!$C:$C,0))</f>
        <v>0</v>
      </c>
      <c r="AE96" s="538">
        <f>INDEX(D2.Demographic!$M:$M,MATCH($C96,D2.Demographic!$C:$C,0))</f>
        <v>0</v>
      </c>
      <c r="AF96" s="538">
        <f>INDEX(D2.Demographic!$N:$N,MATCH($C96,D2.Demographic!$C:$C,0))</f>
        <v>0</v>
      </c>
    </row>
    <row r="97" spans="1:32" ht="20.100000000000001" customHeight="1">
      <c r="A97" s="527" t="str">
        <f t="shared" si="6"/>
        <v/>
      </c>
      <c r="B97" s="527" t="str">
        <f t="shared" si="7"/>
        <v/>
      </c>
      <c r="C97" s="542">
        <v>83</v>
      </c>
      <c r="D97" s="529"/>
      <c r="E97" s="530"/>
      <c r="F97" s="531"/>
      <c r="G97" s="532"/>
      <c r="H97" s="530"/>
      <c r="I97" s="533"/>
      <c r="J97" s="532"/>
      <c r="K97" s="530"/>
      <c r="L97" s="534" t="str">
        <f>IF($K97="","",IF($E97="","",IF(B.TransitionalProg!$H$8&gt;0,"",VLOOKUP($E97,' A.Property'!$P$44:$R$50,2,FALSE))))</f>
        <v/>
      </c>
      <c r="M97" s="534" t="str">
        <f>IF($K97="","",IF($E97="","",IF(B.TransitionalProg!$H$8&gt;0,"",VLOOKUP($E97,' A.Property'!$P$44:$R$50,3,FALSE))))</f>
        <v/>
      </c>
      <c r="N97" s="535" t="str">
        <f>IF(K97="", "", IF(E97="", "",IF(B.TransitionalProg!$H$8&gt;0,"",IF(K97&lt;L97,"overHOUSED?",IF(K97&gt;M97, "OVERcrowded?","")))))</f>
        <v/>
      </c>
      <c r="O97" s="536"/>
      <c r="P97" s="737"/>
      <c r="Q97" s="532"/>
      <c r="R97" s="532"/>
      <c r="S97" s="532"/>
      <c r="T97" s="532"/>
      <c r="U97" s="826" t="str">
        <f t="shared" si="4"/>
        <v/>
      </c>
      <c r="V97" s="531"/>
      <c r="W97" s="532"/>
      <c r="X97" s="537" t="str">
        <f t="shared" si="5"/>
        <v/>
      </c>
      <c r="Y97" s="538">
        <f>INDEX(D2.Demographic!$G:$G,MATCH($C97,D2.Demographic!$C:$C,0))</f>
        <v>0</v>
      </c>
      <c r="Z97" s="538">
        <f>INDEX(D2.Demographic!$H:$H,MATCH($C97,D2.Demographic!$C:$C,0))</f>
        <v>0</v>
      </c>
      <c r="AA97" s="538">
        <f>INDEX(D2.Demographic!$I:$I,MATCH($C97,D2.Demographic!$C:$C,0))</f>
        <v>0</v>
      </c>
      <c r="AB97" s="538">
        <f>INDEX(D2.Demographic!$J:$J,MATCH($C97,D2.Demographic!$C:$C,0))</f>
        <v>0</v>
      </c>
      <c r="AC97" s="538">
        <f>INDEX(D2.Demographic!$K:$K,MATCH($C97,D2.Demographic!$C:$C,0))</f>
        <v>0</v>
      </c>
      <c r="AD97" s="538">
        <f>INDEX(D2.Demographic!$L:$L,MATCH($C97,D2.Demographic!$C:$C,0))</f>
        <v>0</v>
      </c>
      <c r="AE97" s="538">
        <f>INDEX(D2.Demographic!$M:$M,MATCH($C97,D2.Demographic!$C:$C,0))</f>
        <v>0</v>
      </c>
      <c r="AF97" s="538">
        <f>INDEX(D2.Demographic!$N:$N,MATCH($C97,D2.Demographic!$C:$C,0))</f>
        <v>0</v>
      </c>
    </row>
    <row r="98" spans="1:32" ht="20.100000000000001" customHeight="1">
      <c r="A98" s="527" t="str">
        <f t="shared" si="6"/>
        <v/>
      </c>
      <c r="B98" s="527" t="str">
        <f t="shared" si="7"/>
        <v/>
      </c>
      <c r="C98" s="542">
        <v>84</v>
      </c>
      <c r="D98" s="529"/>
      <c r="E98" s="530"/>
      <c r="F98" s="531"/>
      <c r="G98" s="532"/>
      <c r="H98" s="530"/>
      <c r="I98" s="533"/>
      <c r="J98" s="532"/>
      <c r="K98" s="530"/>
      <c r="L98" s="534" t="str">
        <f>IF($K98="","",IF($E98="","",IF(B.TransitionalProg!$H$8&gt;0,"",VLOOKUP($E98,' A.Property'!$P$44:$R$50,2,FALSE))))</f>
        <v/>
      </c>
      <c r="M98" s="534" t="str">
        <f>IF($K98="","",IF($E98="","",IF(B.TransitionalProg!$H$8&gt;0,"",VLOOKUP($E98,' A.Property'!$P$44:$R$50,3,FALSE))))</f>
        <v/>
      </c>
      <c r="N98" s="535" t="str">
        <f>IF(K98="", "", IF(E98="", "",IF(B.TransitionalProg!$H$8&gt;0,"",IF(K98&lt;L98,"overHOUSED?",IF(K98&gt;M98, "OVERcrowded?","")))))</f>
        <v/>
      </c>
      <c r="O98" s="536"/>
      <c r="P98" s="737"/>
      <c r="Q98" s="532"/>
      <c r="R98" s="532"/>
      <c r="S98" s="532"/>
      <c r="T98" s="532"/>
      <c r="U98" s="826" t="str">
        <f t="shared" si="4"/>
        <v/>
      </c>
      <c r="V98" s="531"/>
      <c r="W98" s="532"/>
      <c r="X98" s="537" t="str">
        <f t="shared" si="5"/>
        <v/>
      </c>
      <c r="Y98" s="538">
        <f>INDEX(D2.Demographic!$G:$G,MATCH($C98,D2.Demographic!$C:$C,0))</f>
        <v>0</v>
      </c>
      <c r="Z98" s="538">
        <f>INDEX(D2.Demographic!$H:$H,MATCH($C98,D2.Demographic!$C:$C,0))</f>
        <v>0</v>
      </c>
      <c r="AA98" s="538">
        <f>INDEX(D2.Demographic!$I:$I,MATCH($C98,D2.Demographic!$C:$C,0))</f>
        <v>0</v>
      </c>
      <c r="AB98" s="538">
        <f>INDEX(D2.Demographic!$J:$J,MATCH($C98,D2.Demographic!$C:$C,0))</f>
        <v>0</v>
      </c>
      <c r="AC98" s="538">
        <f>INDEX(D2.Demographic!$K:$K,MATCH($C98,D2.Demographic!$C:$C,0))</f>
        <v>0</v>
      </c>
      <c r="AD98" s="538">
        <f>INDEX(D2.Demographic!$L:$L,MATCH($C98,D2.Demographic!$C:$C,0))</f>
        <v>0</v>
      </c>
      <c r="AE98" s="538">
        <f>INDEX(D2.Demographic!$M:$M,MATCH($C98,D2.Demographic!$C:$C,0))</f>
        <v>0</v>
      </c>
      <c r="AF98" s="538">
        <f>INDEX(D2.Demographic!$N:$N,MATCH($C98,D2.Demographic!$C:$C,0))</f>
        <v>0</v>
      </c>
    </row>
    <row r="99" spans="1:32" ht="20.100000000000001" customHeight="1">
      <c r="A99" s="527" t="str">
        <f t="shared" si="6"/>
        <v/>
      </c>
      <c r="B99" s="527" t="str">
        <f t="shared" si="7"/>
        <v/>
      </c>
      <c r="C99" s="542">
        <v>85</v>
      </c>
      <c r="D99" s="529"/>
      <c r="E99" s="530"/>
      <c r="F99" s="531"/>
      <c r="G99" s="532"/>
      <c r="H99" s="530"/>
      <c r="I99" s="533"/>
      <c r="J99" s="532"/>
      <c r="K99" s="530"/>
      <c r="L99" s="534" t="str">
        <f>IF($K99="","",IF($E99="","",IF(B.TransitionalProg!$H$8&gt;0,"",VLOOKUP($E99,' A.Property'!$P$44:$R$50,2,FALSE))))</f>
        <v/>
      </c>
      <c r="M99" s="534" t="str">
        <f>IF($K99="","",IF($E99="","",IF(B.TransitionalProg!$H$8&gt;0,"",VLOOKUP($E99,' A.Property'!$P$44:$R$50,3,FALSE))))</f>
        <v/>
      </c>
      <c r="N99" s="535" t="str">
        <f>IF(K99="", "", IF(E99="", "",IF(B.TransitionalProg!$H$8&gt;0,"",IF(K99&lt;L99,"overHOUSED?",IF(K99&gt;M99, "OVERcrowded?","")))))</f>
        <v/>
      </c>
      <c r="O99" s="536"/>
      <c r="P99" s="737"/>
      <c r="Q99" s="532"/>
      <c r="R99" s="532"/>
      <c r="S99" s="532"/>
      <c r="T99" s="532"/>
      <c r="U99" s="826" t="str">
        <f t="shared" si="4"/>
        <v/>
      </c>
      <c r="V99" s="531"/>
      <c r="W99" s="532"/>
      <c r="X99" s="537" t="str">
        <f t="shared" si="5"/>
        <v/>
      </c>
      <c r="Y99" s="538">
        <f>INDEX(D2.Demographic!$G:$G,MATCH($C99,D2.Demographic!$C:$C,0))</f>
        <v>0</v>
      </c>
      <c r="Z99" s="538">
        <f>INDEX(D2.Demographic!$H:$H,MATCH($C99,D2.Demographic!$C:$C,0))</f>
        <v>0</v>
      </c>
      <c r="AA99" s="538">
        <f>INDEX(D2.Demographic!$I:$I,MATCH($C99,D2.Demographic!$C:$C,0))</f>
        <v>0</v>
      </c>
      <c r="AB99" s="538">
        <f>INDEX(D2.Demographic!$J:$J,MATCH($C99,D2.Demographic!$C:$C,0))</f>
        <v>0</v>
      </c>
      <c r="AC99" s="538">
        <f>INDEX(D2.Demographic!$K:$K,MATCH($C99,D2.Demographic!$C:$C,0))</f>
        <v>0</v>
      </c>
      <c r="AD99" s="538">
        <f>INDEX(D2.Demographic!$L:$L,MATCH($C99,D2.Demographic!$C:$C,0))</f>
        <v>0</v>
      </c>
      <c r="AE99" s="538">
        <f>INDEX(D2.Demographic!$M:$M,MATCH($C99,D2.Demographic!$C:$C,0))</f>
        <v>0</v>
      </c>
      <c r="AF99" s="538">
        <f>INDEX(D2.Demographic!$N:$N,MATCH($C99,D2.Demographic!$C:$C,0))</f>
        <v>0</v>
      </c>
    </row>
    <row r="100" spans="1:32" ht="20.100000000000001" customHeight="1">
      <c r="A100" s="527" t="str">
        <f t="shared" si="6"/>
        <v/>
      </c>
      <c r="B100" s="527" t="str">
        <f t="shared" si="7"/>
        <v/>
      </c>
      <c r="C100" s="542">
        <v>86</v>
      </c>
      <c r="D100" s="529"/>
      <c r="E100" s="530"/>
      <c r="F100" s="531"/>
      <c r="G100" s="532"/>
      <c r="H100" s="530"/>
      <c r="I100" s="533"/>
      <c r="J100" s="532"/>
      <c r="K100" s="530"/>
      <c r="L100" s="534" t="str">
        <f>IF($K100="","",IF($E100="","",IF(B.TransitionalProg!$H$8&gt;0,"",VLOOKUP($E100,' A.Property'!$P$44:$R$50,2,FALSE))))</f>
        <v/>
      </c>
      <c r="M100" s="534" t="str">
        <f>IF($K100="","",IF($E100="","",IF(B.TransitionalProg!$H$8&gt;0,"",VLOOKUP($E100,' A.Property'!$P$44:$R$50,3,FALSE))))</f>
        <v/>
      </c>
      <c r="N100" s="535" t="str">
        <f>IF(K100="", "", IF(E100="", "",IF(B.TransitionalProg!$H$8&gt;0,"",IF(K100&lt;L100,"overHOUSED?",IF(K100&gt;M100, "OVERcrowded?","")))))</f>
        <v/>
      </c>
      <c r="O100" s="536"/>
      <c r="P100" s="737"/>
      <c r="Q100" s="532"/>
      <c r="R100" s="532"/>
      <c r="S100" s="532"/>
      <c r="T100" s="532"/>
      <c r="U100" s="826" t="str">
        <f t="shared" si="4"/>
        <v/>
      </c>
      <c r="V100" s="531"/>
      <c r="W100" s="532"/>
      <c r="X100" s="537" t="str">
        <f t="shared" si="5"/>
        <v/>
      </c>
      <c r="Y100" s="538">
        <f>INDEX(D2.Demographic!$G:$G,MATCH($C100,D2.Demographic!$C:$C,0))</f>
        <v>0</v>
      </c>
      <c r="Z100" s="538">
        <f>INDEX(D2.Demographic!$H:$H,MATCH($C100,D2.Demographic!$C:$C,0))</f>
        <v>0</v>
      </c>
      <c r="AA100" s="538">
        <f>INDEX(D2.Demographic!$I:$I,MATCH($C100,D2.Demographic!$C:$C,0))</f>
        <v>0</v>
      </c>
      <c r="AB100" s="538">
        <f>INDEX(D2.Demographic!$J:$J,MATCH($C100,D2.Demographic!$C:$C,0))</f>
        <v>0</v>
      </c>
      <c r="AC100" s="538">
        <f>INDEX(D2.Demographic!$K:$K,MATCH($C100,D2.Demographic!$C:$C,0))</f>
        <v>0</v>
      </c>
      <c r="AD100" s="538">
        <f>INDEX(D2.Demographic!$L:$L,MATCH($C100,D2.Demographic!$C:$C,0))</f>
        <v>0</v>
      </c>
      <c r="AE100" s="538">
        <f>INDEX(D2.Demographic!$M:$M,MATCH($C100,D2.Demographic!$C:$C,0))</f>
        <v>0</v>
      </c>
      <c r="AF100" s="538">
        <f>INDEX(D2.Demographic!$N:$N,MATCH($C100,D2.Demographic!$C:$C,0))</f>
        <v>0</v>
      </c>
    </row>
    <row r="101" spans="1:32" ht="20.100000000000001" customHeight="1">
      <c r="A101" s="527" t="str">
        <f t="shared" si="6"/>
        <v/>
      </c>
      <c r="B101" s="527" t="str">
        <f t="shared" si="7"/>
        <v/>
      </c>
      <c r="C101" s="542">
        <v>87</v>
      </c>
      <c r="D101" s="529"/>
      <c r="E101" s="530"/>
      <c r="F101" s="531"/>
      <c r="G101" s="532"/>
      <c r="H101" s="530"/>
      <c r="I101" s="533"/>
      <c r="J101" s="532"/>
      <c r="K101" s="530"/>
      <c r="L101" s="534" t="str">
        <f>IF($K101="","",IF($E101="","",IF(B.TransitionalProg!$H$8&gt;0,"",VLOOKUP($E101,' A.Property'!$P$44:$R$50,2,FALSE))))</f>
        <v/>
      </c>
      <c r="M101" s="534" t="str">
        <f>IF($K101="","",IF($E101="","",IF(B.TransitionalProg!$H$8&gt;0,"",VLOOKUP($E101,' A.Property'!$P$44:$R$50,3,FALSE))))</f>
        <v/>
      </c>
      <c r="N101" s="535" t="str">
        <f>IF(K101="", "", IF(E101="", "",IF(B.TransitionalProg!$H$8&gt;0,"",IF(K101&lt;L101,"overHOUSED?",IF(K101&gt;M101, "OVERcrowded?","")))))</f>
        <v/>
      </c>
      <c r="O101" s="536"/>
      <c r="P101" s="737"/>
      <c r="Q101" s="532"/>
      <c r="R101" s="532"/>
      <c r="S101" s="532"/>
      <c r="T101" s="532"/>
      <c r="U101" s="826" t="str">
        <f t="shared" si="4"/>
        <v/>
      </c>
      <c r="V101" s="531"/>
      <c r="W101" s="532"/>
      <c r="X101" s="537" t="str">
        <f t="shared" si="5"/>
        <v/>
      </c>
      <c r="Y101" s="538">
        <f>INDEX(D2.Demographic!$G:$G,MATCH($C101,D2.Demographic!$C:$C,0))</f>
        <v>0</v>
      </c>
      <c r="Z101" s="538">
        <f>INDEX(D2.Demographic!$H:$H,MATCH($C101,D2.Demographic!$C:$C,0))</f>
        <v>0</v>
      </c>
      <c r="AA101" s="538">
        <f>INDEX(D2.Demographic!$I:$I,MATCH($C101,D2.Demographic!$C:$C,0))</f>
        <v>0</v>
      </c>
      <c r="AB101" s="538">
        <f>INDEX(D2.Demographic!$J:$J,MATCH($C101,D2.Demographic!$C:$C,0))</f>
        <v>0</v>
      </c>
      <c r="AC101" s="538">
        <f>INDEX(D2.Demographic!$K:$K,MATCH($C101,D2.Demographic!$C:$C,0))</f>
        <v>0</v>
      </c>
      <c r="AD101" s="538">
        <f>INDEX(D2.Demographic!$L:$L,MATCH($C101,D2.Demographic!$C:$C,0))</f>
        <v>0</v>
      </c>
      <c r="AE101" s="538">
        <f>INDEX(D2.Demographic!$M:$M,MATCH($C101,D2.Demographic!$C:$C,0))</f>
        <v>0</v>
      </c>
      <c r="AF101" s="538">
        <f>INDEX(D2.Demographic!$N:$N,MATCH($C101,D2.Demographic!$C:$C,0))</f>
        <v>0</v>
      </c>
    </row>
    <row r="102" spans="1:32" ht="20.100000000000001" customHeight="1">
      <c r="A102" s="527" t="str">
        <f t="shared" si="6"/>
        <v/>
      </c>
      <c r="B102" s="527" t="str">
        <f t="shared" si="7"/>
        <v/>
      </c>
      <c r="C102" s="542">
        <v>88</v>
      </c>
      <c r="D102" s="529"/>
      <c r="E102" s="530"/>
      <c r="F102" s="531"/>
      <c r="G102" s="532"/>
      <c r="H102" s="530"/>
      <c r="I102" s="533"/>
      <c r="J102" s="532"/>
      <c r="K102" s="530"/>
      <c r="L102" s="534" t="str">
        <f>IF($K102="","",IF($E102="","",IF(B.TransitionalProg!$H$8&gt;0,"",VLOOKUP($E102,' A.Property'!$P$44:$R$50,2,FALSE))))</f>
        <v/>
      </c>
      <c r="M102" s="534" t="str">
        <f>IF($K102="","",IF($E102="","",IF(B.TransitionalProg!$H$8&gt;0,"",VLOOKUP($E102,' A.Property'!$P$44:$R$50,3,FALSE))))</f>
        <v/>
      </c>
      <c r="N102" s="535" t="str">
        <f>IF(K102="", "", IF(E102="", "",IF(B.TransitionalProg!$H$8&gt;0,"",IF(K102&lt;L102,"overHOUSED?",IF(K102&gt;M102, "OVERcrowded?","")))))</f>
        <v/>
      </c>
      <c r="O102" s="536"/>
      <c r="P102" s="737"/>
      <c r="Q102" s="532"/>
      <c r="R102" s="532"/>
      <c r="S102" s="532"/>
      <c r="T102" s="532"/>
      <c r="U102" s="826" t="str">
        <f t="shared" si="4"/>
        <v/>
      </c>
      <c r="V102" s="531"/>
      <c r="W102" s="532"/>
      <c r="X102" s="537" t="str">
        <f t="shared" si="5"/>
        <v/>
      </c>
      <c r="Y102" s="538">
        <f>INDEX(D2.Demographic!$G:$G,MATCH($C102,D2.Demographic!$C:$C,0))</f>
        <v>0</v>
      </c>
      <c r="Z102" s="538">
        <f>INDEX(D2.Demographic!$H:$H,MATCH($C102,D2.Demographic!$C:$C,0))</f>
        <v>0</v>
      </c>
      <c r="AA102" s="538">
        <f>INDEX(D2.Demographic!$I:$I,MATCH($C102,D2.Demographic!$C:$C,0))</f>
        <v>0</v>
      </c>
      <c r="AB102" s="538">
        <f>INDEX(D2.Demographic!$J:$J,MATCH($C102,D2.Demographic!$C:$C,0))</f>
        <v>0</v>
      </c>
      <c r="AC102" s="538">
        <f>INDEX(D2.Demographic!$K:$K,MATCH($C102,D2.Demographic!$C:$C,0))</f>
        <v>0</v>
      </c>
      <c r="AD102" s="538">
        <f>INDEX(D2.Demographic!$L:$L,MATCH($C102,D2.Demographic!$C:$C,0))</f>
        <v>0</v>
      </c>
      <c r="AE102" s="538">
        <f>INDEX(D2.Demographic!$M:$M,MATCH($C102,D2.Demographic!$C:$C,0))</f>
        <v>0</v>
      </c>
      <c r="AF102" s="538">
        <f>INDEX(D2.Demographic!$N:$N,MATCH($C102,D2.Demographic!$C:$C,0))</f>
        <v>0</v>
      </c>
    </row>
    <row r="103" spans="1:32" ht="20.100000000000001" customHeight="1">
      <c r="A103" s="527" t="str">
        <f t="shared" si="6"/>
        <v/>
      </c>
      <c r="B103" s="527" t="str">
        <f t="shared" si="7"/>
        <v/>
      </c>
      <c r="C103" s="542">
        <v>89</v>
      </c>
      <c r="D103" s="529"/>
      <c r="E103" s="530"/>
      <c r="F103" s="531"/>
      <c r="G103" s="532"/>
      <c r="H103" s="530"/>
      <c r="I103" s="533"/>
      <c r="J103" s="532"/>
      <c r="K103" s="530"/>
      <c r="L103" s="534" t="str">
        <f>IF($K103="","",IF($E103="","",IF(B.TransitionalProg!$H$8&gt;0,"",VLOOKUP($E103,' A.Property'!$P$44:$R$50,2,FALSE))))</f>
        <v/>
      </c>
      <c r="M103" s="534" t="str">
        <f>IF($K103="","",IF($E103="","",IF(B.TransitionalProg!$H$8&gt;0,"",VLOOKUP($E103,' A.Property'!$P$44:$R$50,3,FALSE))))</f>
        <v/>
      </c>
      <c r="N103" s="535" t="str">
        <f>IF(K103="", "", IF(E103="", "",IF(B.TransitionalProg!$H$8&gt;0,"",IF(K103&lt;L103,"overHOUSED?",IF(K103&gt;M103, "OVERcrowded?","")))))</f>
        <v/>
      </c>
      <c r="O103" s="536"/>
      <c r="P103" s="737"/>
      <c r="Q103" s="532"/>
      <c r="R103" s="532"/>
      <c r="S103" s="532"/>
      <c r="T103" s="532"/>
      <c r="U103" s="826" t="str">
        <f t="shared" si="4"/>
        <v/>
      </c>
      <c r="V103" s="531"/>
      <c r="W103" s="532"/>
      <c r="X103" s="537" t="str">
        <f t="shared" si="5"/>
        <v/>
      </c>
      <c r="Y103" s="538">
        <f>INDEX(D2.Demographic!$G:$G,MATCH($C103,D2.Demographic!$C:$C,0))</f>
        <v>0</v>
      </c>
      <c r="Z103" s="538">
        <f>INDEX(D2.Demographic!$H:$H,MATCH($C103,D2.Demographic!$C:$C,0))</f>
        <v>0</v>
      </c>
      <c r="AA103" s="538">
        <f>INDEX(D2.Demographic!$I:$I,MATCH($C103,D2.Demographic!$C:$C,0))</f>
        <v>0</v>
      </c>
      <c r="AB103" s="538">
        <f>INDEX(D2.Demographic!$J:$J,MATCH($C103,D2.Demographic!$C:$C,0))</f>
        <v>0</v>
      </c>
      <c r="AC103" s="538">
        <f>INDEX(D2.Demographic!$K:$K,MATCH($C103,D2.Demographic!$C:$C,0))</f>
        <v>0</v>
      </c>
      <c r="AD103" s="538">
        <f>INDEX(D2.Demographic!$L:$L,MATCH($C103,D2.Demographic!$C:$C,0))</f>
        <v>0</v>
      </c>
      <c r="AE103" s="538">
        <f>INDEX(D2.Demographic!$M:$M,MATCH($C103,D2.Demographic!$C:$C,0))</f>
        <v>0</v>
      </c>
      <c r="AF103" s="538">
        <f>INDEX(D2.Demographic!$N:$N,MATCH($C103,D2.Demographic!$C:$C,0))</f>
        <v>0</v>
      </c>
    </row>
    <row r="104" spans="1:32" ht="20.100000000000001" customHeight="1">
      <c r="A104" s="527" t="str">
        <f t="shared" si="6"/>
        <v/>
      </c>
      <c r="B104" s="527" t="str">
        <f t="shared" si="7"/>
        <v/>
      </c>
      <c r="C104" s="542">
        <v>90</v>
      </c>
      <c r="D104" s="529"/>
      <c r="E104" s="530"/>
      <c r="F104" s="531"/>
      <c r="G104" s="532"/>
      <c r="H104" s="530"/>
      <c r="I104" s="533"/>
      <c r="J104" s="532"/>
      <c r="K104" s="530"/>
      <c r="L104" s="534" t="str">
        <f>IF($K104="","",IF($E104="","",IF(B.TransitionalProg!$H$8&gt;0,"",VLOOKUP($E104,' A.Property'!$P$44:$R$50,2,FALSE))))</f>
        <v/>
      </c>
      <c r="M104" s="534" t="str">
        <f>IF($K104="","",IF($E104="","",IF(B.TransitionalProg!$H$8&gt;0,"",VLOOKUP($E104,' A.Property'!$P$44:$R$50,3,FALSE))))</f>
        <v/>
      </c>
      <c r="N104" s="535" t="str">
        <f>IF(K104="", "", IF(E104="", "",IF(B.TransitionalProg!$H$8&gt;0,"",IF(K104&lt;L104,"overHOUSED?",IF(K104&gt;M104, "OVERcrowded?","")))))</f>
        <v/>
      </c>
      <c r="O104" s="536"/>
      <c r="P104" s="737"/>
      <c r="Q104" s="532"/>
      <c r="R104" s="532"/>
      <c r="S104" s="532"/>
      <c r="T104" s="532"/>
      <c r="U104" s="826" t="str">
        <f t="shared" si="4"/>
        <v/>
      </c>
      <c r="V104" s="531"/>
      <c r="W104" s="532"/>
      <c r="X104" s="537" t="str">
        <f t="shared" si="5"/>
        <v/>
      </c>
      <c r="Y104" s="538">
        <f>INDEX(D2.Demographic!$G:$G,MATCH($C104,D2.Demographic!$C:$C,0))</f>
        <v>0</v>
      </c>
      <c r="Z104" s="538">
        <f>INDEX(D2.Demographic!$H:$H,MATCH($C104,D2.Demographic!$C:$C,0))</f>
        <v>0</v>
      </c>
      <c r="AA104" s="538">
        <f>INDEX(D2.Demographic!$I:$I,MATCH($C104,D2.Demographic!$C:$C,0))</f>
        <v>0</v>
      </c>
      <c r="AB104" s="538">
        <f>INDEX(D2.Demographic!$J:$J,MATCH($C104,D2.Demographic!$C:$C,0))</f>
        <v>0</v>
      </c>
      <c r="AC104" s="538">
        <f>INDEX(D2.Demographic!$K:$K,MATCH($C104,D2.Demographic!$C:$C,0))</f>
        <v>0</v>
      </c>
      <c r="AD104" s="538">
        <f>INDEX(D2.Demographic!$L:$L,MATCH($C104,D2.Demographic!$C:$C,0))</f>
        <v>0</v>
      </c>
      <c r="AE104" s="538">
        <f>INDEX(D2.Demographic!$M:$M,MATCH($C104,D2.Demographic!$C:$C,0))</f>
        <v>0</v>
      </c>
      <c r="AF104" s="538">
        <f>INDEX(D2.Demographic!$N:$N,MATCH($C104,D2.Demographic!$C:$C,0))</f>
        <v>0</v>
      </c>
    </row>
    <row r="105" spans="1:32" ht="20.100000000000001" customHeight="1">
      <c r="A105" s="527" t="str">
        <f t="shared" si="6"/>
        <v/>
      </c>
      <c r="B105" s="527" t="str">
        <f t="shared" si="7"/>
        <v/>
      </c>
      <c r="C105" s="542">
        <v>91</v>
      </c>
      <c r="D105" s="529"/>
      <c r="E105" s="530"/>
      <c r="F105" s="531"/>
      <c r="G105" s="532"/>
      <c r="H105" s="530"/>
      <c r="I105" s="533"/>
      <c r="J105" s="532"/>
      <c r="K105" s="530"/>
      <c r="L105" s="534" t="str">
        <f>IF($K105="","",IF($E105="","",IF(B.TransitionalProg!$H$8&gt;0,"",VLOOKUP($E105,' A.Property'!$P$44:$R$50,2,FALSE))))</f>
        <v/>
      </c>
      <c r="M105" s="534" t="str">
        <f>IF($K105="","",IF($E105="","",IF(B.TransitionalProg!$H$8&gt;0,"",VLOOKUP($E105,' A.Property'!$P$44:$R$50,3,FALSE))))</f>
        <v/>
      </c>
      <c r="N105" s="535" t="str">
        <f>IF(K105="", "", IF(E105="", "",IF(B.TransitionalProg!$H$8&gt;0,"",IF(K105&lt;L105,"overHOUSED?",IF(K105&gt;M105, "OVERcrowded?","")))))</f>
        <v/>
      </c>
      <c r="O105" s="536"/>
      <c r="P105" s="737"/>
      <c r="Q105" s="532"/>
      <c r="R105" s="532"/>
      <c r="S105" s="532"/>
      <c r="T105" s="532"/>
      <c r="U105" s="826" t="str">
        <f t="shared" si="4"/>
        <v/>
      </c>
      <c r="V105" s="531"/>
      <c r="W105" s="532"/>
      <c r="X105" s="537" t="str">
        <f t="shared" si="5"/>
        <v/>
      </c>
      <c r="Y105" s="538">
        <f>INDEX(D2.Demographic!$G:$G,MATCH($C105,D2.Demographic!$C:$C,0))</f>
        <v>0</v>
      </c>
      <c r="Z105" s="538">
        <f>INDEX(D2.Demographic!$H:$H,MATCH($C105,D2.Demographic!$C:$C,0))</f>
        <v>0</v>
      </c>
      <c r="AA105" s="538">
        <f>INDEX(D2.Demographic!$I:$I,MATCH($C105,D2.Demographic!$C:$C,0))</f>
        <v>0</v>
      </c>
      <c r="AB105" s="538">
        <f>INDEX(D2.Demographic!$J:$J,MATCH($C105,D2.Demographic!$C:$C,0))</f>
        <v>0</v>
      </c>
      <c r="AC105" s="538">
        <f>INDEX(D2.Demographic!$K:$K,MATCH($C105,D2.Demographic!$C:$C,0))</f>
        <v>0</v>
      </c>
      <c r="AD105" s="538">
        <f>INDEX(D2.Demographic!$L:$L,MATCH($C105,D2.Demographic!$C:$C,0))</f>
        <v>0</v>
      </c>
      <c r="AE105" s="538">
        <f>INDEX(D2.Demographic!$M:$M,MATCH($C105,D2.Demographic!$C:$C,0))</f>
        <v>0</v>
      </c>
      <c r="AF105" s="538">
        <f>INDEX(D2.Demographic!$N:$N,MATCH($C105,D2.Demographic!$C:$C,0))</f>
        <v>0</v>
      </c>
    </row>
    <row r="106" spans="1:32" ht="20.100000000000001" customHeight="1">
      <c r="A106" s="527" t="str">
        <f t="shared" si="6"/>
        <v/>
      </c>
      <c r="B106" s="527" t="str">
        <f t="shared" si="7"/>
        <v/>
      </c>
      <c r="C106" s="542">
        <v>92</v>
      </c>
      <c r="D106" s="529"/>
      <c r="E106" s="530"/>
      <c r="F106" s="531"/>
      <c r="G106" s="532"/>
      <c r="H106" s="530"/>
      <c r="I106" s="533"/>
      <c r="J106" s="532"/>
      <c r="K106" s="530"/>
      <c r="L106" s="534" t="str">
        <f>IF($K106="","",IF($E106="","",IF(B.TransitionalProg!$H$8&gt;0,"",VLOOKUP($E106,' A.Property'!$P$44:$R$50,2,FALSE))))</f>
        <v/>
      </c>
      <c r="M106" s="534" t="str">
        <f>IF($K106="","",IF($E106="","",IF(B.TransitionalProg!$H$8&gt;0,"",VLOOKUP($E106,' A.Property'!$P$44:$R$50,3,FALSE))))</f>
        <v/>
      </c>
      <c r="N106" s="535" t="str">
        <f>IF(K106="", "", IF(E106="", "",IF(B.TransitionalProg!$H$8&gt;0,"",IF(K106&lt;L106,"overHOUSED?",IF(K106&gt;M106, "OVERcrowded?","")))))</f>
        <v/>
      </c>
      <c r="O106" s="536"/>
      <c r="P106" s="737"/>
      <c r="Q106" s="532"/>
      <c r="R106" s="532"/>
      <c r="S106" s="532"/>
      <c r="T106" s="532"/>
      <c r="U106" s="826" t="str">
        <f t="shared" si="4"/>
        <v/>
      </c>
      <c r="V106" s="531"/>
      <c r="W106" s="532"/>
      <c r="X106" s="537" t="str">
        <f t="shared" si="5"/>
        <v/>
      </c>
      <c r="Y106" s="538">
        <f>INDEX(D2.Demographic!$G:$G,MATCH($C106,D2.Demographic!$C:$C,0))</f>
        <v>0</v>
      </c>
      <c r="Z106" s="538">
        <f>INDEX(D2.Demographic!$H:$H,MATCH($C106,D2.Demographic!$C:$C,0))</f>
        <v>0</v>
      </c>
      <c r="AA106" s="538">
        <f>INDEX(D2.Demographic!$I:$I,MATCH($C106,D2.Demographic!$C:$C,0))</f>
        <v>0</v>
      </c>
      <c r="AB106" s="538">
        <f>INDEX(D2.Demographic!$J:$J,MATCH($C106,D2.Demographic!$C:$C,0))</f>
        <v>0</v>
      </c>
      <c r="AC106" s="538">
        <f>INDEX(D2.Demographic!$K:$K,MATCH($C106,D2.Demographic!$C:$C,0))</f>
        <v>0</v>
      </c>
      <c r="AD106" s="538">
        <f>INDEX(D2.Demographic!$L:$L,MATCH($C106,D2.Demographic!$C:$C,0))</f>
        <v>0</v>
      </c>
      <c r="AE106" s="538">
        <f>INDEX(D2.Demographic!$M:$M,MATCH($C106,D2.Demographic!$C:$C,0))</f>
        <v>0</v>
      </c>
      <c r="AF106" s="538">
        <f>INDEX(D2.Demographic!$N:$N,MATCH($C106,D2.Demographic!$C:$C,0))</f>
        <v>0</v>
      </c>
    </row>
    <row r="107" spans="1:32" ht="20.100000000000001" customHeight="1">
      <c r="A107" s="527" t="str">
        <f t="shared" si="6"/>
        <v/>
      </c>
      <c r="B107" s="527" t="str">
        <f t="shared" si="7"/>
        <v/>
      </c>
      <c r="C107" s="542">
        <v>93</v>
      </c>
      <c r="D107" s="529"/>
      <c r="E107" s="530"/>
      <c r="F107" s="531"/>
      <c r="G107" s="532"/>
      <c r="H107" s="530"/>
      <c r="I107" s="533"/>
      <c r="J107" s="532"/>
      <c r="K107" s="530"/>
      <c r="L107" s="534" t="str">
        <f>IF($K107="","",IF($E107="","",IF(B.TransitionalProg!$H$8&gt;0,"",VLOOKUP($E107,' A.Property'!$P$44:$R$50,2,FALSE))))</f>
        <v/>
      </c>
      <c r="M107" s="534" t="str">
        <f>IF($K107="","",IF($E107="","",IF(B.TransitionalProg!$H$8&gt;0,"",VLOOKUP($E107,' A.Property'!$P$44:$R$50,3,FALSE))))</f>
        <v/>
      </c>
      <c r="N107" s="535" t="str">
        <f>IF(K107="", "", IF(E107="", "",IF(B.TransitionalProg!$H$8&gt;0,"",IF(K107&lt;L107,"overHOUSED?",IF(K107&gt;M107, "OVERcrowded?","")))))</f>
        <v/>
      </c>
      <c r="O107" s="536"/>
      <c r="P107" s="737"/>
      <c r="Q107" s="532"/>
      <c r="R107" s="532"/>
      <c r="S107" s="532"/>
      <c r="T107" s="532"/>
      <c r="U107" s="826" t="str">
        <f t="shared" si="4"/>
        <v/>
      </c>
      <c r="V107" s="531"/>
      <c r="W107" s="532"/>
      <c r="X107" s="537" t="str">
        <f t="shared" si="5"/>
        <v/>
      </c>
      <c r="Y107" s="538">
        <f>INDEX(D2.Demographic!$G:$G,MATCH($C107,D2.Demographic!$C:$C,0))</f>
        <v>0</v>
      </c>
      <c r="Z107" s="538">
        <f>INDEX(D2.Demographic!$H:$H,MATCH($C107,D2.Demographic!$C:$C,0))</f>
        <v>0</v>
      </c>
      <c r="AA107" s="538">
        <f>INDEX(D2.Demographic!$I:$I,MATCH($C107,D2.Demographic!$C:$C,0))</f>
        <v>0</v>
      </c>
      <c r="AB107" s="538">
        <f>INDEX(D2.Demographic!$J:$J,MATCH($C107,D2.Demographic!$C:$C,0))</f>
        <v>0</v>
      </c>
      <c r="AC107" s="538">
        <f>INDEX(D2.Demographic!$K:$K,MATCH($C107,D2.Demographic!$C:$C,0))</f>
        <v>0</v>
      </c>
      <c r="AD107" s="538">
        <f>INDEX(D2.Demographic!$L:$L,MATCH($C107,D2.Demographic!$C:$C,0))</f>
        <v>0</v>
      </c>
      <c r="AE107" s="538">
        <f>INDEX(D2.Demographic!$M:$M,MATCH($C107,D2.Demographic!$C:$C,0))</f>
        <v>0</v>
      </c>
      <c r="AF107" s="538">
        <f>INDEX(D2.Demographic!$N:$N,MATCH($C107,D2.Demographic!$C:$C,0))</f>
        <v>0</v>
      </c>
    </row>
    <row r="108" spans="1:32" ht="20.100000000000001" customHeight="1">
      <c r="A108" s="527" t="str">
        <f t="shared" si="6"/>
        <v/>
      </c>
      <c r="B108" s="527" t="str">
        <f t="shared" si="7"/>
        <v/>
      </c>
      <c r="C108" s="542">
        <v>94</v>
      </c>
      <c r="D108" s="529"/>
      <c r="E108" s="530"/>
      <c r="F108" s="531"/>
      <c r="G108" s="532"/>
      <c r="H108" s="530"/>
      <c r="I108" s="533"/>
      <c r="J108" s="532"/>
      <c r="K108" s="530"/>
      <c r="L108" s="534" t="str">
        <f>IF($K108="","",IF($E108="","",IF(B.TransitionalProg!$H$8&gt;0,"",VLOOKUP($E108,' A.Property'!$P$44:$R$50,2,FALSE))))</f>
        <v/>
      </c>
      <c r="M108" s="534" t="str">
        <f>IF($K108="","",IF($E108="","",IF(B.TransitionalProg!$H$8&gt;0,"",VLOOKUP($E108,' A.Property'!$P$44:$R$50,3,FALSE))))</f>
        <v/>
      </c>
      <c r="N108" s="535" t="str">
        <f>IF(K108="", "", IF(E108="", "",IF(B.TransitionalProg!$H$8&gt;0,"",IF(K108&lt;L108,"overHOUSED?",IF(K108&gt;M108, "OVERcrowded?","")))))</f>
        <v/>
      </c>
      <c r="O108" s="536"/>
      <c r="P108" s="737"/>
      <c r="Q108" s="532"/>
      <c r="R108" s="532"/>
      <c r="S108" s="532"/>
      <c r="T108" s="532"/>
      <c r="U108" s="826" t="str">
        <f t="shared" si="4"/>
        <v/>
      </c>
      <c r="V108" s="531"/>
      <c r="W108" s="532"/>
      <c r="X108" s="537" t="str">
        <f t="shared" si="5"/>
        <v/>
      </c>
      <c r="Y108" s="538">
        <f>INDEX(D2.Demographic!$G:$G,MATCH($C108,D2.Demographic!$C:$C,0))</f>
        <v>0</v>
      </c>
      <c r="Z108" s="538">
        <f>INDEX(D2.Demographic!$H:$H,MATCH($C108,D2.Demographic!$C:$C,0))</f>
        <v>0</v>
      </c>
      <c r="AA108" s="538">
        <f>INDEX(D2.Demographic!$I:$I,MATCH($C108,D2.Demographic!$C:$C,0))</f>
        <v>0</v>
      </c>
      <c r="AB108" s="538">
        <f>INDEX(D2.Demographic!$J:$J,MATCH($C108,D2.Demographic!$C:$C,0))</f>
        <v>0</v>
      </c>
      <c r="AC108" s="538">
        <f>INDEX(D2.Demographic!$K:$K,MATCH($C108,D2.Demographic!$C:$C,0))</f>
        <v>0</v>
      </c>
      <c r="AD108" s="538">
        <f>INDEX(D2.Demographic!$L:$L,MATCH($C108,D2.Demographic!$C:$C,0))</f>
        <v>0</v>
      </c>
      <c r="AE108" s="538">
        <f>INDEX(D2.Demographic!$M:$M,MATCH($C108,D2.Demographic!$C:$C,0))</f>
        <v>0</v>
      </c>
      <c r="AF108" s="538">
        <f>INDEX(D2.Demographic!$N:$N,MATCH($C108,D2.Demographic!$C:$C,0))</f>
        <v>0</v>
      </c>
    </row>
    <row r="109" spans="1:32" ht="20.100000000000001" customHeight="1">
      <c r="A109" s="527" t="str">
        <f t="shared" si="6"/>
        <v/>
      </c>
      <c r="B109" s="527" t="str">
        <f t="shared" si="7"/>
        <v/>
      </c>
      <c r="C109" s="542">
        <v>95</v>
      </c>
      <c r="D109" s="529"/>
      <c r="E109" s="530"/>
      <c r="F109" s="531"/>
      <c r="G109" s="532"/>
      <c r="H109" s="530"/>
      <c r="I109" s="533"/>
      <c r="J109" s="532"/>
      <c r="K109" s="530"/>
      <c r="L109" s="534" t="str">
        <f>IF($K109="","",IF($E109="","",IF(B.TransitionalProg!$H$8&gt;0,"",VLOOKUP($E109,' A.Property'!$P$44:$R$50,2,FALSE))))</f>
        <v/>
      </c>
      <c r="M109" s="534" t="str">
        <f>IF($K109="","",IF($E109="","",IF(B.TransitionalProg!$H$8&gt;0,"",VLOOKUP($E109,' A.Property'!$P$44:$R$50,3,FALSE))))</f>
        <v/>
      </c>
      <c r="N109" s="535" t="str">
        <f>IF(K109="", "", IF(E109="", "",IF(B.TransitionalProg!$H$8&gt;0,"",IF(K109&lt;L109,"overHOUSED?",IF(K109&gt;M109, "OVERcrowded?","")))))</f>
        <v/>
      </c>
      <c r="O109" s="536"/>
      <c r="P109" s="737"/>
      <c r="Q109" s="532"/>
      <c r="R109" s="532"/>
      <c r="S109" s="532"/>
      <c r="T109" s="532"/>
      <c r="U109" s="826" t="str">
        <f t="shared" si="4"/>
        <v/>
      </c>
      <c r="V109" s="531"/>
      <c r="W109" s="532"/>
      <c r="X109" s="537" t="str">
        <f t="shared" si="5"/>
        <v/>
      </c>
      <c r="Y109" s="538">
        <f>INDEX(D2.Demographic!$G:$G,MATCH($C109,D2.Demographic!$C:$C,0))</f>
        <v>0</v>
      </c>
      <c r="Z109" s="538">
        <f>INDEX(D2.Demographic!$H:$H,MATCH($C109,D2.Demographic!$C:$C,0))</f>
        <v>0</v>
      </c>
      <c r="AA109" s="538">
        <f>INDEX(D2.Demographic!$I:$I,MATCH($C109,D2.Demographic!$C:$C,0))</f>
        <v>0</v>
      </c>
      <c r="AB109" s="538">
        <f>INDEX(D2.Demographic!$J:$J,MATCH($C109,D2.Demographic!$C:$C,0))</f>
        <v>0</v>
      </c>
      <c r="AC109" s="538">
        <f>INDEX(D2.Demographic!$K:$K,MATCH($C109,D2.Demographic!$C:$C,0))</f>
        <v>0</v>
      </c>
      <c r="AD109" s="538">
        <f>INDEX(D2.Demographic!$L:$L,MATCH($C109,D2.Demographic!$C:$C,0))</f>
        <v>0</v>
      </c>
      <c r="AE109" s="538">
        <f>INDEX(D2.Demographic!$M:$M,MATCH($C109,D2.Demographic!$C:$C,0))</f>
        <v>0</v>
      </c>
      <c r="AF109" s="538">
        <f>INDEX(D2.Demographic!$N:$N,MATCH($C109,D2.Demographic!$C:$C,0))</f>
        <v>0</v>
      </c>
    </row>
    <row r="110" spans="1:32" ht="20.100000000000001" customHeight="1">
      <c r="A110" s="527" t="str">
        <f t="shared" si="6"/>
        <v/>
      </c>
      <c r="B110" s="527" t="str">
        <f t="shared" si="7"/>
        <v/>
      </c>
      <c r="C110" s="542">
        <v>96</v>
      </c>
      <c r="D110" s="529"/>
      <c r="E110" s="530"/>
      <c r="F110" s="531"/>
      <c r="G110" s="532"/>
      <c r="H110" s="530"/>
      <c r="I110" s="533"/>
      <c r="J110" s="532"/>
      <c r="K110" s="530"/>
      <c r="L110" s="534" t="str">
        <f>IF($K110="","",IF($E110="","",IF(B.TransitionalProg!$H$8&gt;0,"",VLOOKUP($E110,' A.Property'!$P$44:$R$50,2,FALSE))))</f>
        <v/>
      </c>
      <c r="M110" s="534" t="str">
        <f>IF($K110="","",IF($E110="","",IF(B.TransitionalProg!$H$8&gt;0,"",VLOOKUP($E110,' A.Property'!$P$44:$R$50,3,FALSE))))</f>
        <v/>
      </c>
      <c r="N110" s="535" t="str">
        <f>IF(K110="", "", IF(E110="", "",IF(B.TransitionalProg!$H$8&gt;0,"",IF(K110&lt;L110,"overHOUSED?",IF(K110&gt;M110, "OVERcrowded?","")))))</f>
        <v/>
      </c>
      <c r="O110" s="536"/>
      <c r="P110" s="737"/>
      <c r="Q110" s="532"/>
      <c r="R110" s="532"/>
      <c r="S110" s="532"/>
      <c r="T110" s="532"/>
      <c r="U110" s="826" t="str">
        <f t="shared" si="4"/>
        <v/>
      </c>
      <c r="V110" s="531"/>
      <c r="W110" s="532"/>
      <c r="X110" s="537" t="str">
        <f t="shared" si="5"/>
        <v/>
      </c>
      <c r="Y110" s="538">
        <f>INDEX(D2.Demographic!$G:$G,MATCH($C110,D2.Demographic!$C:$C,0))</f>
        <v>0</v>
      </c>
      <c r="Z110" s="538">
        <f>INDEX(D2.Demographic!$H:$H,MATCH($C110,D2.Demographic!$C:$C,0))</f>
        <v>0</v>
      </c>
      <c r="AA110" s="538">
        <f>INDEX(D2.Demographic!$I:$I,MATCH($C110,D2.Demographic!$C:$C,0))</f>
        <v>0</v>
      </c>
      <c r="AB110" s="538">
        <f>INDEX(D2.Demographic!$J:$J,MATCH($C110,D2.Demographic!$C:$C,0))</f>
        <v>0</v>
      </c>
      <c r="AC110" s="538">
        <f>INDEX(D2.Demographic!$K:$K,MATCH($C110,D2.Demographic!$C:$C,0))</f>
        <v>0</v>
      </c>
      <c r="AD110" s="538">
        <f>INDEX(D2.Demographic!$L:$L,MATCH($C110,D2.Demographic!$C:$C,0))</f>
        <v>0</v>
      </c>
      <c r="AE110" s="538">
        <f>INDEX(D2.Demographic!$M:$M,MATCH($C110,D2.Demographic!$C:$C,0))</f>
        <v>0</v>
      </c>
      <c r="AF110" s="538">
        <f>INDEX(D2.Demographic!$N:$N,MATCH($C110,D2.Demographic!$C:$C,0))</f>
        <v>0</v>
      </c>
    </row>
    <row r="111" spans="1:32" ht="20.100000000000001" customHeight="1">
      <c r="A111" s="527" t="str">
        <f t="shared" si="6"/>
        <v/>
      </c>
      <c r="B111" s="527" t="str">
        <f t="shared" si="7"/>
        <v/>
      </c>
      <c r="C111" s="542">
        <v>97</v>
      </c>
      <c r="D111" s="529"/>
      <c r="E111" s="530"/>
      <c r="F111" s="531"/>
      <c r="G111" s="532"/>
      <c r="H111" s="530"/>
      <c r="I111" s="533"/>
      <c r="J111" s="532"/>
      <c r="K111" s="530"/>
      <c r="L111" s="534" t="str">
        <f>IF($K111="","",IF($E111="","",IF(B.TransitionalProg!$H$8&gt;0,"",VLOOKUP($E111,' A.Property'!$P$44:$R$50,2,FALSE))))</f>
        <v/>
      </c>
      <c r="M111" s="534" t="str">
        <f>IF($K111="","",IF($E111="","",IF(B.TransitionalProg!$H$8&gt;0,"",VLOOKUP($E111,' A.Property'!$P$44:$R$50,3,FALSE))))</f>
        <v/>
      </c>
      <c r="N111" s="535" t="str">
        <f>IF(K111="", "", IF(E111="", "",IF(B.TransitionalProg!$H$8&gt;0,"",IF(K111&lt;L111,"overHOUSED?",IF(K111&gt;M111, "OVERcrowded?","")))))</f>
        <v/>
      </c>
      <c r="O111" s="536"/>
      <c r="P111" s="737"/>
      <c r="Q111" s="532"/>
      <c r="R111" s="532"/>
      <c r="S111" s="532"/>
      <c r="T111" s="532"/>
      <c r="U111" s="826" t="str">
        <f t="shared" si="4"/>
        <v/>
      </c>
      <c r="V111" s="531"/>
      <c r="W111" s="532"/>
      <c r="X111" s="537" t="str">
        <f t="shared" si="5"/>
        <v/>
      </c>
      <c r="Y111" s="538">
        <f>INDEX(D2.Demographic!$G:$G,MATCH($C111,D2.Demographic!$C:$C,0))</f>
        <v>0</v>
      </c>
      <c r="Z111" s="538">
        <f>INDEX(D2.Demographic!$H:$H,MATCH($C111,D2.Demographic!$C:$C,0))</f>
        <v>0</v>
      </c>
      <c r="AA111" s="538">
        <f>INDEX(D2.Demographic!$I:$I,MATCH($C111,D2.Demographic!$C:$C,0))</f>
        <v>0</v>
      </c>
      <c r="AB111" s="538">
        <f>INDEX(D2.Demographic!$J:$J,MATCH($C111,D2.Demographic!$C:$C,0))</f>
        <v>0</v>
      </c>
      <c r="AC111" s="538">
        <f>INDEX(D2.Demographic!$K:$K,MATCH($C111,D2.Demographic!$C:$C,0))</f>
        <v>0</v>
      </c>
      <c r="AD111" s="538">
        <f>INDEX(D2.Demographic!$L:$L,MATCH($C111,D2.Demographic!$C:$C,0))</f>
        <v>0</v>
      </c>
      <c r="AE111" s="538">
        <f>INDEX(D2.Demographic!$M:$M,MATCH($C111,D2.Demographic!$C:$C,0))</f>
        <v>0</v>
      </c>
      <c r="AF111" s="538">
        <f>INDEX(D2.Demographic!$N:$N,MATCH($C111,D2.Demographic!$C:$C,0))</f>
        <v>0</v>
      </c>
    </row>
    <row r="112" spans="1:32" ht="20.100000000000001" customHeight="1">
      <c r="A112" s="527" t="str">
        <f t="shared" si="6"/>
        <v/>
      </c>
      <c r="B112" s="527" t="str">
        <f t="shared" si="7"/>
        <v/>
      </c>
      <c r="C112" s="542">
        <v>98</v>
      </c>
      <c r="D112" s="529"/>
      <c r="E112" s="530"/>
      <c r="F112" s="531"/>
      <c r="G112" s="532"/>
      <c r="H112" s="530"/>
      <c r="I112" s="533"/>
      <c r="J112" s="532"/>
      <c r="K112" s="530"/>
      <c r="L112" s="534" t="str">
        <f>IF($K112="","",IF($E112="","",IF(B.TransitionalProg!$H$8&gt;0,"",VLOOKUP($E112,' A.Property'!$P$44:$R$50,2,FALSE))))</f>
        <v/>
      </c>
      <c r="M112" s="534" t="str">
        <f>IF($K112="","",IF($E112="","",IF(B.TransitionalProg!$H$8&gt;0,"",VLOOKUP($E112,' A.Property'!$P$44:$R$50,3,FALSE))))</f>
        <v/>
      </c>
      <c r="N112" s="535" t="str">
        <f>IF(K112="", "", IF(E112="", "",IF(B.TransitionalProg!$H$8&gt;0,"",IF(K112&lt;L112,"overHOUSED?",IF(K112&gt;M112, "OVERcrowded?","")))))</f>
        <v/>
      </c>
      <c r="O112" s="536"/>
      <c r="P112" s="737"/>
      <c r="Q112" s="532"/>
      <c r="R112" s="532"/>
      <c r="S112" s="532"/>
      <c r="T112" s="532"/>
      <c r="U112" s="826" t="str">
        <f t="shared" si="4"/>
        <v/>
      </c>
      <c r="V112" s="531"/>
      <c r="W112" s="532"/>
      <c r="X112" s="537" t="str">
        <f t="shared" si="5"/>
        <v/>
      </c>
      <c r="Y112" s="538">
        <f>INDEX(D2.Demographic!$G:$G,MATCH($C112,D2.Demographic!$C:$C,0))</f>
        <v>0</v>
      </c>
      <c r="Z112" s="538">
        <f>INDEX(D2.Demographic!$H:$H,MATCH($C112,D2.Demographic!$C:$C,0))</f>
        <v>0</v>
      </c>
      <c r="AA112" s="538">
        <f>INDEX(D2.Demographic!$I:$I,MATCH($C112,D2.Demographic!$C:$C,0))</f>
        <v>0</v>
      </c>
      <c r="AB112" s="538">
        <f>INDEX(D2.Demographic!$J:$J,MATCH($C112,D2.Demographic!$C:$C,0))</f>
        <v>0</v>
      </c>
      <c r="AC112" s="538">
        <f>INDEX(D2.Demographic!$K:$K,MATCH($C112,D2.Demographic!$C:$C,0))</f>
        <v>0</v>
      </c>
      <c r="AD112" s="538">
        <f>INDEX(D2.Demographic!$L:$L,MATCH($C112,D2.Demographic!$C:$C,0))</f>
        <v>0</v>
      </c>
      <c r="AE112" s="538">
        <f>INDEX(D2.Demographic!$M:$M,MATCH($C112,D2.Demographic!$C:$C,0))</f>
        <v>0</v>
      </c>
      <c r="AF112" s="538">
        <f>INDEX(D2.Demographic!$N:$N,MATCH($C112,D2.Demographic!$C:$C,0))</f>
        <v>0</v>
      </c>
    </row>
    <row r="113" spans="1:32" ht="20.100000000000001" customHeight="1">
      <c r="A113" s="527" t="str">
        <f t="shared" si="6"/>
        <v/>
      </c>
      <c r="B113" s="527" t="str">
        <f t="shared" si="7"/>
        <v/>
      </c>
      <c r="C113" s="542">
        <v>99</v>
      </c>
      <c r="D113" s="529"/>
      <c r="E113" s="530"/>
      <c r="F113" s="531"/>
      <c r="G113" s="532"/>
      <c r="H113" s="530"/>
      <c r="I113" s="533"/>
      <c r="J113" s="532"/>
      <c r="K113" s="530"/>
      <c r="L113" s="534" t="str">
        <f>IF($K113="","",IF($E113="","",IF(B.TransitionalProg!$H$8&gt;0,"",VLOOKUP($E113,' A.Property'!$P$44:$R$50,2,FALSE))))</f>
        <v/>
      </c>
      <c r="M113" s="534" t="str">
        <f>IF($K113="","",IF($E113="","",IF(B.TransitionalProg!$H$8&gt;0,"",VLOOKUP($E113,' A.Property'!$P$44:$R$50,3,FALSE))))</f>
        <v/>
      </c>
      <c r="N113" s="535" t="str">
        <f>IF(K113="", "", IF(E113="", "",IF(B.TransitionalProg!$H$8&gt;0,"",IF(K113&lt;L113,"overHOUSED?",IF(K113&gt;M113, "OVERcrowded?","")))))</f>
        <v/>
      </c>
      <c r="O113" s="536"/>
      <c r="P113" s="737"/>
      <c r="Q113" s="532"/>
      <c r="R113" s="532"/>
      <c r="S113" s="532"/>
      <c r="T113" s="532"/>
      <c r="U113" s="826" t="str">
        <f t="shared" si="4"/>
        <v/>
      </c>
      <c r="V113" s="531"/>
      <c r="W113" s="532"/>
      <c r="X113" s="537" t="str">
        <f t="shared" si="5"/>
        <v/>
      </c>
      <c r="Y113" s="538">
        <f>INDEX(D2.Demographic!$G:$G,MATCH($C113,D2.Demographic!$C:$C,0))</f>
        <v>0</v>
      </c>
      <c r="Z113" s="538">
        <f>INDEX(D2.Demographic!$H:$H,MATCH($C113,D2.Demographic!$C:$C,0))</f>
        <v>0</v>
      </c>
      <c r="AA113" s="538">
        <f>INDEX(D2.Demographic!$I:$I,MATCH($C113,D2.Demographic!$C:$C,0))</f>
        <v>0</v>
      </c>
      <c r="AB113" s="538">
        <f>INDEX(D2.Demographic!$J:$J,MATCH($C113,D2.Demographic!$C:$C,0))</f>
        <v>0</v>
      </c>
      <c r="AC113" s="538">
        <f>INDEX(D2.Demographic!$K:$K,MATCH($C113,D2.Demographic!$C:$C,0))</f>
        <v>0</v>
      </c>
      <c r="AD113" s="538">
        <f>INDEX(D2.Demographic!$L:$L,MATCH($C113,D2.Demographic!$C:$C,0))</f>
        <v>0</v>
      </c>
      <c r="AE113" s="538">
        <f>INDEX(D2.Demographic!$M:$M,MATCH($C113,D2.Demographic!$C:$C,0))</f>
        <v>0</v>
      </c>
      <c r="AF113" s="538">
        <f>INDEX(D2.Demographic!$N:$N,MATCH($C113,D2.Demographic!$C:$C,0))</f>
        <v>0</v>
      </c>
    </row>
    <row r="114" spans="1:32" ht="20.100000000000001" customHeight="1">
      <c r="A114" s="527" t="str">
        <f t="shared" si="6"/>
        <v/>
      </c>
      <c r="B114" s="527" t="str">
        <f t="shared" si="7"/>
        <v/>
      </c>
      <c r="C114" s="542">
        <v>100</v>
      </c>
      <c r="D114" s="529"/>
      <c r="E114" s="530"/>
      <c r="F114" s="531"/>
      <c r="G114" s="532"/>
      <c r="H114" s="530"/>
      <c r="I114" s="533"/>
      <c r="J114" s="532"/>
      <c r="K114" s="530"/>
      <c r="L114" s="534" t="str">
        <f>IF($K114="","",IF($E114="","",IF(B.TransitionalProg!$H$8&gt;0,"",VLOOKUP($E114,' A.Property'!$P$44:$R$50,2,FALSE))))</f>
        <v/>
      </c>
      <c r="M114" s="534" t="str">
        <f>IF($K114="","",IF($E114="","",IF(B.TransitionalProg!$H$8&gt;0,"",VLOOKUP($E114,' A.Property'!$P$44:$R$50,3,FALSE))))</f>
        <v/>
      </c>
      <c r="N114" s="535" t="str">
        <f>IF(K114="", "", IF(E114="", "",IF(B.TransitionalProg!$H$8&gt;0,"",IF(K114&lt;L114,"overHOUSED?",IF(K114&gt;M114, "OVERcrowded?","")))))</f>
        <v/>
      </c>
      <c r="O114" s="536"/>
      <c r="P114" s="737"/>
      <c r="Q114" s="532"/>
      <c r="R114" s="532"/>
      <c r="S114" s="532"/>
      <c r="T114" s="532"/>
      <c r="U114" s="826" t="str">
        <f t="shared" si="4"/>
        <v/>
      </c>
      <c r="V114" s="531"/>
      <c r="W114" s="532"/>
      <c r="X114" s="537" t="str">
        <f t="shared" si="5"/>
        <v/>
      </c>
      <c r="Y114" s="538">
        <f>INDEX(D2.Demographic!$G:$G,MATCH($C114,D2.Demographic!$C:$C,0))</f>
        <v>0</v>
      </c>
      <c r="Z114" s="538">
        <f>INDEX(D2.Demographic!$H:$H,MATCH($C114,D2.Demographic!$C:$C,0))</f>
        <v>0</v>
      </c>
      <c r="AA114" s="538">
        <f>INDEX(D2.Demographic!$I:$I,MATCH($C114,D2.Demographic!$C:$C,0))</f>
        <v>0</v>
      </c>
      <c r="AB114" s="538">
        <f>INDEX(D2.Demographic!$J:$J,MATCH($C114,D2.Demographic!$C:$C,0))</f>
        <v>0</v>
      </c>
      <c r="AC114" s="538">
        <f>INDEX(D2.Demographic!$K:$K,MATCH($C114,D2.Demographic!$C:$C,0))</f>
        <v>0</v>
      </c>
      <c r="AD114" s="538">
        <f>INDEX(D2.Demographic!$L:$L,MATCH($C114,D2.Demographic!$C:$C,0))</f>
        <v>0</v>
      </c>
      <c r="AE114" s="538">
        <f>INDEX(D2.Demographic!$M:$M,MATCH($C114,D2.Demographic!$C:$C,0))</f>
        <v>0</v>
      </c>
      <c r="AF114" s="538">
        <f>INDEX(D2.Demographic!$N:$N,MATCH($C114,D2.Demographic!$C:$C,0))</f>
        <v>0</v>
      </c>
    </row>
    <row r="115" spans="1:32" ht="20.100000000000001" customHeight="1">
      <c r="A115" s="527" t="str">
        <f t="shared" si="6"/>
        <v/>
      </c>
      <c r="B115" s="527" t="str">
        <f t="shared" si="7"/>
        <v/>
      </c>
      <c r="C115" s="542">
        <v>101</v>
      </c>
      <c r="D115" s="529"/>
      <c r="E115" s="530"/>
      <c r="F115" s="531"/>
      <c r="G115" s="532"/>
      <c r="H115" s="530"/>
      <c r="I115" s="533"/>
      <c r="J115" s="532"/>
      <c r="K115" s="530"/>
      <c r="L115" s="534" t="str">
        <f>IF($K115="","",IF($E115="","",IF(B.TransitionalProg!$H$8&gt;0,"",VLOOKUP($E115,' A.Property'!$P$44:$R$50,2,FALSE))))</f>
        <v/>
      </c>
      <c r="M115" s="534" t="str">
        <f>IF($K115="","",IF($E115="","",IF(B.TransitionalProg!$H$8&gt;0,"",VLOOKUP($E115,' A.Property'!$P$44:$R$50,3,FALSE))))</f>
        <v/>
      </c>
      <c r="N115" s="535" t="str">
        <f>IF(K115="", "", IF(E115="", "",IF(B.TransitionalProg!$H$8&gt;0,"",IF(K115&lt;L115,"overHOUSED?",IF(K115&gt;M115, "OVERcrowded?","")))))</f>
        <v/>
      </c>
      <c r="O115" s="536"/>
      <c r="P115" s="737"/>
      <c r="Q115" s="532"/>
      <c r="R115" s="532"/>
      <c r="S115" s="532"/>
      <c r="T115" s="532"/>
      <c r="U115" s="826" t="str">
        <f t="shared" si="4"/>
        <v/>
      </c>
      <c r="V115" s="531"/>
      <c r="W115" s="532"/>
      <c r="X115" s="537" t="str">
        <f t="shared" si="5"/>
        <v/>
      </c>
      <c r="Y115" s="538">
        <f>INDEX(D2.Demographic!$G:$G,MATCH($C115,D2.Demographic!$C:$C,0))</f>
        <v>0</v>
      </c>
      <c r="Z115" s="538">
        <f>INDEX(D2.Demographic!$H:$H,MATCH($C115,D2.Demographic!$C:$C,0))</f>
        <v>0</v>
      </c>
      <c r="AA115" s="538">
        <f>INDEX(D2.Demographic!$I:$I,MATCH($C115,D2.Demographic!$C:$C,0))</f>
        <v>0</v>
      </c>
      <c r="AB115" s="538">
        <f>INDEX(D2.Demographic!$J:$J,MATCH($C115,D2.Demographic!$C:$C,0))</f>
        <v>0</v>
      </c>
      <c r="AC115" s="538">
        <f>INDEX(D2.Demographic!$K:$K,MATCH($C115,D2.Demographic!$C:$C,0))</f>
        <v>0</v>
      </c>
      <c r="AD115" s="538">
        <f>INDEX(D2.Demographic!$L:$L,MATCH($C115,D2.Demographic!$C:$C,0))</f>
        <v>0</v>
      </c>
      <c r="AE115" s="538">
        <f>INDEX(D2.Demographic!$M:$M,MATCH($C115,D2.Demographic!$C:$C,0))</f>
        <v>0</v>
      </c>
      <c r="AF115" s="538">
        <f>INDEX(D2.Demographic!$N:$N,MATCH($C115,D2.Demographic!$C:$C,0))</f>
        <v>0</v>
      </c>
    </row>
    <row r="116" spans="1:32" ht="20.100000000000001" customHeight="1">
      <c r="A116" s="527" t="str">
        <f t="shared" si="6"/>
        <v/>
      </c>
      <c r="B116" s="527" t="str">
        <f t="shared" si="7"/>
        <v/>
      </c>
      <c r="C116" s="542">
        <v>102</v>
      </c>
      <c r="D116" s="529"/>
      <c r="E116" s="530"/>
      <c r="F116" s="531"/>
      <c r="G116" s="532"/>
      <c r="H116" s="530"/>
      <c r="I116" s="533"/>
      <c r="J116" s="532"/>
      <c r="K116" s="530"/>
      <c r="L116" s="534" t="str">
        <f>IF($K116="","",IF($E116="","",IF(B.TransitionalProg!$H$8&gt;0,"",VLOOKUP($E116,' A.Property'!$P$44:$R$50,2,FALSE))))</f>
        <v/>
      </c>
      <c r="M116" s="534" t="str">
        <f>IF($K116="","",IF($E116="","",IF(B.TransitionalProg!$H$8&gt;0,"",VLOOKUP($E116,' A.Property'!$P$44:$R$50,3,FALSE))))</f>
        <v/>
      </c>
      <c r="N116" s="535" t="str">
        <f>IF(K116="", "", IF(E116="", "",IF(B.TransitionalProg!$H$8&gt;0,"",IF(K116&lt;L116,"overHOUSED?",IF(K116&gt;M116, "OVERcrowded?","")))))</f>
        <v/>
      </c>
      <c r="O116" s="536"/>
      <c r="P116" s="737"/>
      <c r="Q116" s="532"/>
      <c r="R116" s="532"/>
      <c r="S116" s="532"/>
      <c r="T116" s="532"/>
      <c r="U116" s="826" t="str">
        <f t="shared" si="4"/>
        <v/>
      </c>
      <c r="V116" s="531"/>
      <c r="W116" s="532"/>
      <c r="X116" s="537" t="str">
        <f t="shared" si="5"/>
        <v/>
      </c>
      <c r="Y116" s="538">
        <f>INDEX(D2.Demographic!$G:$G,MATCH($C116,D2.Demographic!$C:$C,0))</f>
        <v>0</v>
      </c>
      <c r="Z116" s="538">
        <f>INDEX(D2.Demographic!$H:$H,MATCH($C116,D2.Demographic!$C:$C,0))</f>
        <v>0</v>
      </c>
      <c r="AA116" s="538">
        <f>INDEX(D2.Demographic!$I:$I,MATCH($C116,D2.Demographic!$C:$C,0))</f>
        <v>0</v>
      </c>
      <c r="AB116" s="538">
        <f>INDEX(D2.Demographic!$J:$J,MATCH($C116,D2.Demographic!$C:$C,0))</f>
        <v>0</v>
      </c>
      <c r="AC116" s="538">
        <f>INDEX(D2.Demographic!$K:$K,MATCH($C116,D2.Demographic!$C:$C,0))</f>
        <v>0</v>
      </c>
      <c r="AD116" s="538">
        <f>INDEX(D2.Demographic!$L:$L,MATCH($C116,D2.Demographic!$C:$C,0))</f>
        <v>0</v>
      </c>
      <c r="AE116" s="538">
        <f>INDEX(D2.Demographic!$M:$M,MATCH($C116,D2.Demographic!$C:$C,0))</f>
        <v>0</v>
      </c>
      <c r="AF116" s="538">
        <f>INDEX(D2.Demographic!$N:$N,MATCH($C116,D2.Demographic!$C:$C,0))</f>
        <v>0</v>
      </c>
    </row>
    <row r="117" spans="1:32" ht="20.100000000000001" customHeight="1">
      <c r="A117" s="527" t="str">
        <f t="shared" si="6"/>
        <v/>
      </c>
      <c r="B117" s="527" t="str">
        <f t="shared" si="7"/>
        <v/>
      </c>
      <c r="C117" s="542">
        <v>103</v>
      </c>
      <c r="D117" s="529"/>
      <c r="E117" s="530"/>
      <c r="F117" s="531"/>
      <c r="G117" s="532"/>
      <c r="H117" s="530"/>
      <c r="I117" s="533"/>
      <c r="J117" s="532"/>
      <c r="K117" s="530"/>
      <c r="L117" s="534" t="str">
        <f>IF($K117="","",IF($E117="","",IF(B.TransitionalProg!$H$8&gt;0,"",VLOOKUP($E117,' A.Property'!$P$44:$R$50,2,FALSE))))</f>
        <v/>
      </c>
      <c r="M117" s="534" t="str">
        <f>IF($K117="","",IF($E117="","",IF(B.TransitionalProg!$H$8&gt;0,"",VLOOKUP($E117,' A.Property'!$P$44:$R$50,3,FALSE))))</f>
        <v/>
      </c>
      <c r="N117" s="535" t="str">
        <f>IF(K117="", "", IF(E117="", "",IF(B.TransitionalProg!$H$8&gt;0,"",IF(K117&lt;L117,"overHOUSED?",IF(K117&gt;M117, "OVERcrowded?","")))))</f>
        <v/>
      </c>
      <c r="O117" s="536"/>
      <c r="P117" s="737"/>
      <c r="Q117" s="532"/>
      <c r="R117" s="532"/>
      <c r="S117" s="532"/>
      <c r="T117" s="532"/>
      <c r="U117" s="826" t="str">
        <f t="shared" si="4"/>
        <v/>
      </c>
      <c r="V117" s="531"/>
      <c r="W117" s="532"/>
      <c r="X117" s="537" t="str">
        <f t="shared" si="5"/>
        <v/>
      </c>
      <c r="Y117" s="538">
        <f>INDEX(D2.Demographic!$G:$G,MATCH($C117,D2.Demographic!$C:$C,0))</f>
        <v>0</v>
      </c>
      <c r="Z117" s="538">
        <f>INDEX(D2.Demographic!$H:$H,MATCH($C117,D2.Demographic!$C:$C,0))</f>
        <v>0</v>
      </c>
      <c r="AA117" s="538">
        <f>INDEX(D2.Demographic!$I:$I,MATCH($C117,D2.Demographic!$C:$C,0))</f>
        <v>0</v>
      </c>
      <c r="AB117" s="538">
        <f>INDEX(D2.Demographic!$J:$J,MATCH($C117,D2.Demographic!$C:$C,0))</f>
        <v>0</v>
      </c>
      <c r="AC117" s="538">
        <f>INDEX(D2.Demographic!$K:$K,MATCH($C117,D2.Demographic!$C:$C,0))</f>
        <v>0</v>
      </c>
      <c r="AD117" s="538">
        <f>INDEX(D2.Demographic!$L:$L,MATCH($C117,D2.Demographic!$C:$C,0))</f>
        <v>0</v>
      </c>
      <c r="AE117" s="538">
        <f>INDEX(D2.Demographic!$M:$M,MATCH($C117,D2.Demographic!$C:$C,0))</f>
        <v>0</v>
      </c>
      <c r="AF117" s="538">
        <f>INDEX(D2.Demographic!$N:$N,MATCH($C117,D2.Demographic!$C:$C,0))</f>
        <v>0</v>
      </c>
    </row>
    <row r="118" spans="1:32" ht="20.100000000000001" customHeight="1">
      <c r="A118" s="527" t="str">
        <f t="shared" si="6"/>
        <v/>
      </c>
      <c r="B118" s="527" t="str">
        <f t="shared" si="7"/>
        <v/>
      </c>
      <c r="C118" s="542">
        <v>104</v>
      </c>
      <c r="D118" s="529"/>
      <c r="E118" s="530"/>
      <c r="F118" s="531"/>
      <c r="G118" s="532"/>
      <c r="H118" s="530"/>
      <c r="I118" s="533"/>
      <c r="J118" s="532"/>
      <c r="K118" s="530"/>
      <c r="L118" s="534" t="str">
        <f>IF($K118="","",IF($E118="","",IF(B.TransitionalProg!$H$8&gt;0,"",VLOOKUP($E118,' A.Property'!$P$44:$R$50,2,FALSE))))</f>
        <v/>
      </c>
      <c r="M118" s="534" t="str">
        <f>IF($K118="","",IF($E118="","",IF(B.TransitionalProg!$H$8&gt;0,"",VLOOKUP($E118,' A.Property'!$P$44:$R$50,3,FALSE))))</f>
        <v/>
      </c>
      <c r="N118" s="535" t="str">
        <f>IF(K118="", "", IF(E118="", "",IF(B.TransitionalProg!$H$8&gt;0,"",IF(K118&lt;L118,"overHOUSED?",IF(K118&gt;M118, "OVERcrowded?","")))))</f>
        <v/>
      </c>
      <c r="O118" s="536"/>
      <c r="P118" s="737"/>
      <c r="Q118" s="532"/>
      <c r="R118" s="532"/>
      <c r="S118" s="532"/>
      <c r="T118" s="532"/>
      <c r="U118" s="826" t="str">
        <f t="shared" si="4"/>
        <v/>
      </c>
      <c r="V118" s="531"/>
      <c r="W118" s="532"/>
      <c r="X118" s="537" t="str">
        <f t="shared" si="5"/>
        <v/>
      </c>
      <c r="Y118" s="538">
        <f>INDEX(D2.Demographic!$G:$G,MATCH($C118,D2.Demographic!$C:$C,0))</f>
        <v>0</v>
      </c>
      <c r="Z118" s="538">
        <f>INDEX(D2.Demographic!$H:$H,MATCH($C118,D2.Demographic!$C:$C,0))</f>
        <v>0</v>
      </c>
      <c r="AA118" s="538">
        <f>INDEX(D2.Demographic!$I:$I,MATCH($C118,D2.Demographic!$C:$C,0))</f>
        <v>0</v>
      </c>
      <c r="AB118" s="538">
        <f>INDEX(D2.Demographic!$J:$J,MATCH($C118,D2.Demographic!$C:$C,0))</f>
        <v>0</v>
      </c>
      <c r="AC118" s="538">
        <f>INDEX(D2.Demographic!$K:$K,MATCH($C118,D2.Demographic!$C:$C,0))</f>
        <v>0</v>
      </c>
      <c r="AD118" s="538">
        <f>INDEX(D2.Demographic!$L:$L,MATCH($C118,D2.Demographic!$C:$C,0))</f>
        <v>0</v>
      </c>
      <c r="AE118" s="538">
        <f>INDEX(D2.Demographic!$M:$M,MATCH($C118,D2.Demographic!$C:$C,0))</f>
        <v>0</v>
      </c>
      <c r="AF118" s="538">
        <f>INDEX(D2.Demographic!$N:$N,MATCH($C118,D2.Demographic!$C:$C,0))</f>
        <v>0</v>
      </c>
    </row>
    <row r="119" spans="1:32" ht="20.100000000000001" customHeight="1">
      <c r="A119" s="527" t="str">
        <f t="shared" si="6"/>
        <v/>
      </c>
      <c r="B119" s="527" t="str">
        <f t="shared" si="7"/>
        <v/>
      </c>
      <c r="C119" s="542">
        <v>105</v>
      </c>
      <c r="D119" s="529"/>
      <c r="E119" s="530"/>
      <c r="F119" s="531"/>
      <c r="G119" s="532"/>
      <c r="H119" s="530"/>
      <c r="I119" s="533"/>
      <c r="J119" s="532"/>
      <c r="K119" s="530"/>
      <c r="L119" s="534" t="str">
        <f>IF($K119="","",IF($E119="","",IF(B.TransitionalProg!$H$8&gt;0,"",VLOOKUP($E119,' A.Property'!$P$44:$R$50,2,FALSE))))</f>
        <v/>
      </c>
      <c r="M119" s="534" t="str">
        <f>IF($K119="","",IF($E119="","",IF(B.TransitionalProg!$H$8&gt;0,"",VLOOKUP($E119,' A.Property'!$P$44:$R$50,3,FALSE))))</f>
        <v/>
      </c>
      <c r="N119" s="535" t="str">
        <f>IF(K119="", "", IF(E119="", "",IF(B.TransitionalProg!$H$8&gt;0,"",IF(K119&lt;L119,"overHOUSED?",IF(K119&gt;M119, "OVERcrowded?","")))))</f>
        <v/>
      </c>
      <c r="O119" s="536"/>
      <c r="P119" s="737"/>
      <c r="Q119" s="532"/>
      <c r="R119" s="532"/>
      <c r="S119" s="532"/>
      <c r="T119" s="532"/>
      <c r="U119" s="826" t="str">
        <f t="shared" si="4"/>
        <v/>
      </c>
      <c r="V119" s="531"/>
      <c r="W119" s="532"/>
      <c r="X119" s="537" t="str">
        <f t="shared" si="5"/>
        <v/>
      </c>
      <c r="Y119" s="538">
        <f>INDEX(D2.Demographic!$G:$G,MATCH($C119,D2.Demographic!$C:$C,0))</f>
        <v>0</v>
      </c>
      <c r="Z119" s="538">
        <f>INDEX(D2.Demographic!$H:$H,MATCH($C119,D2.Demographic!$C:$C,0))</f>
        <v>0</v>
      </c>
      <c r="AA119" s="538">
        <f>INDEX(D2.Demographic!$I:$I,MATCH($C119,D2.Demographic!$C:$C,0))</f>
        <v>0</v>
      </c>
      <c r="AB119" s="538">
        <f>INDEX(D2.Demographic!$J:$J,MATCH($C119,D2.Demographic!$C:$C,0))</f>
        <v>0</v>
      </c>
      <c r="AC119" s="538">
        <f>INDEX(D2.Demographic!$K:$K,MATCH($C119,D2.Demographic!$C:$C,0))</f>
        <v>0</v>
      </c>
      <c r="AD119" s="538">
        <f>INDEX(D2.Demographic!$L:$L,MATCH($C119,D2.Demographic!$C:$C,0))</f>
        <v>0</v>
      </c>
      <c r="AE119" s="538">
        <f>INDEX(D2.Demographic!$M:$M,MATCH($C119,D2.Demographic!$C:$C,0))</f>
        <v>0</v>
      </c>
      <c r="AF119" s="538">
        <f>INDEX(D2.Demographic!$N:$N,MATCH($C119,D2.Demographic!$C:$C,0))</f>
        <v>0</v>
      </c>
    </row>
    <row r="120" spans="1:32" ht="20.100000000000001" customHeight="1">
      <c r="A120" s="527" t="str">
        <f t="shared" si="6"/>
        <v/>
      </c>
      <c r="B120" s="527" t="str">
        <f t="shared" si="7"/>
        <v/>
      </c>
      <c r="C120" s="542">
        <v>106</v>
      </c>
      <c r="D120" s="529"/>
      <c r="E120" s="530"/>
      <c r="F120" s="531"/>
      <c r="G120" s="532"/>
      <c r="H120" s="530"/>
      <c r="I120" s="533"/>
      <c r="J120" s="532"/>
      <c r="K120" s="530"/>
      <c r="L120" s="534" t="str">
        <f>IF($K120="","",IF($E120="","",IF(B.TransitionalProg!$H$8&gt;0,"",VLOOKUP($E120,' A.Property'!$P$44:$R$50,2,FALSE))))</f>
        <v/>
      </c>
      <c r="M120" s="534" t="str">
        <f>IF($K120="","",IF($E120="","",IF(B.TransitionalProg!$H$8&gt;0,"",VLOOKUP($E120,' A.Property'!$P$44:$R$50,3,FALSE))))</f>
        <v/>
      </c>
      <c r="N120" s="535" t="str">
        <f>IF(K120="", "", IF(E120="", "",IF(B.TransitionalProg!$H$8&gt;0,"",IF(K120&lt;L120,"overHOUSED?",IF(K120&gt;M120, "OVERcrowded?","")))))</f>
        <v/>
      </c>
      <c r="O120" s="536"/>
      <c r="P120" s="737"/>
      <c r="Q120" s="532"/>
      <c r="R120" s="532"/>
      <c r="S120" s="532"/>
      <c r="T120" s="532"/>
      <c r="U120" s="826" t="str">
        <f t="shared" si="4"/>
        <v/>
      </c>
      <c r="V120" s="531"/>
      <c r="W120" s="532"/>
      <c r="X120" s="537" t="str">
        <f t="shared" si="5"/>
        <v/>
      </c>
      <c r="Y120" s="538">
        <f>INDEX(D2.Demographic!$G:$G,MATCH($C120,D2.Demographic!$C:$C,0))</f>
        <v>0</v>
      </c>
      <c r="Z120" s="538">
        <f>INDEX(D2.Demographic!$H:$H,MATCH($C120,D2.Demographic!$C:$C,0))</f>
        <v>0</v>
      </c>
      <c r="AA120" s="538">
        <f>INDEX(D2.Demographic!$I:$I,MATCH($C120,D2.Demographic!$C:$C,0))</f>
        <v>0</v>
      </c>
      <c r="AB120" s="538">
        <f>INDEX(D2.Demographic!$J:$J,MATCH($C120,D2.Demographic!$C:$C,0))</f>
        <v>0</v>
      </c>
      <c r="AC120" s="538">
        <f>INDEX(D2.Demographic!$K:$K,MATCH($C120,D2.Demographic!$C:$C,0))</f>
        <v>0</v>
      </c>
      <c r="AD120" s="538">
        <f>INDEX(D2.Demographic!$L:$L,MATCH($C120,D2.Demographic!$C:$C,0))</f>
        <v>0</v>
      </c>
      <c r="AE120" s="538">
        <f>INDEX(D2.Demographic!$M:$M,MATCH($C120,D2.Demographic!$C:$C,0))</f>
        <v>0</v>
      </c>
      <c r="AF120" s="538">
        <f>INDEX(D2.Demographic!$N:$N,MATCH($C120,D2.Demographic!$C:$C,0))</f>
        <v>0</v>
      </c>
    </row>
    <row r="121" spans="1:32" ht="20.100000000000001" customHeight="1">
      <c r="A121" s="527" t="str">
        <f t="shared" si="6"/>
        <v/>
      </c>
      <c r="B121" s="527" t="str">
        <f t="shared" si="7"/>
        <v/>
      </c>
      <c r="C121" s="542">
        <v>107</v>
      </c>
      <c r="D121" s="529"/>
      <c r="E121" s="530"/>
      <c r="F121" s="531"/>
      <c r="G121" s="532"/>
      <c r="H121" s="530"/>
      <c r="I121" s="533"/>
      <c r="J121" s="532"/>
      <c r="K121" s="530"/>
      <c r="L121" s="534" t="str">
        <f>IF($K121="","",IF($E121="","",IF(B.TransitionalProg!$H$8&gt;0,"",VLOOKUP($E121,' A.Property'!$P$44:$R$50,2,FALSE))))</f>
        <v/>
      </c>
      <c r="M121" s="534" t="str">
        <f>IF($K121="","",IF($E121="","",IF(B.TransitionalProg!$H$8&gt;0,"",VLOOKUP($E121,' A.Property'!$P$44:$R$50,3,FALSE))))</f>
        <v/>
      </c>
      <c r="N121" s="535" t="str">
        <f>IF(K121="", "", IF(E121="", "",IF(B.TransitionalProg!$H$8&gt;0,"",IF(K121&lt;L121,"overHOUSED?",IF(K121&gt;M121, "OVERcrowded?","")))))</f>
        <v/>
      </c>
      <c r="O121" s="536"/>
      <c r="P121" s="737"/>
      <c r="Q121" s="532"/>
      <c r="R121" s="532"/>
      <c r="S121" s="532"/>
      <c r="T121" s="532"/>
      <c r="U121" s="826" t="str">
        <f t="shared" si="4"/>
        <v/>
      </c>
      <c r="V121" s="531"/>
      <c r="W121" s="532"/>
      <c r="X121" s="537" t="str">
        <f t="shared" si="5"/>
        <v/>
      </c>
      <c r="Y121" s="538">
        <f>INDEX(D2.Demographic!$G:$G,MATCH($C121,D2.Demographic!$C:$C,0))</f>
        <v>0</v>
      </c>
      <c r="Z121" s="538">
        <f>INDEX(D2.Demographic!$H:$H,MATCH($C121,D2.Demographic!$C:$C,0))</f>
        <v>0</v>
      </c>
      <c r="AA121" s="538">
        <f>INDEX(D2.Demographic!$I:$I,MATCH($C121,D2.Demographic!$C:$C,0))</f>
        <v>0</v>
      </c>
      <c r="AB121" s="538">
        <f>INDEX(D2.Demographic!$J:$J,MATCH($C121,D2.Demographic!$C:$C,0))</f>
        <v>0</v>
      </c>
      <c r="AC121" s="538">
        <f>INDEX(D2.Demographic!$K:$K,MATCH($C121,D2.Demographic!$C:$C,0))</f>
        <v>0</v>
      </c>
      <c r="AD121" s="538">
        <f>INDEX(D2.Demographic!$L:$L,MATCH($C121,D2.Demographic!$C:$C,0))</f>
        <v>0</v>
      </c>
      <c r="AE121" s="538">
        <f>INDEX(D2.Demographic!$M:$M,MATCH($C121,D2.Demographic!$C:$C,0))</f>
        <v>0</v>
      </c>
      <c r="AF121" s="538">
        <f>INDEX(D2.Demographic!$N:$N,MATCH($C121,D2.Demographic!$C:$C,0))</f>
        <v>0</v>
      </c>
    </row>
    <row r="122" spans="1:32" ht="20.100000000000001" customHeight="1">
      <c r="A122" s="527" t="str">
        <f t="shared" si="6"/>
        <v/>
      </c>
      <c r="B122" s="527" t="str">
        <f t="shared" si="7"/>
        <v/>
      </c>
      <c r="C122" s="542">
        <v>108</v>
      </c>
      <c r="D122" s="529"/>
      <c r="E122" s="530"/>
      <c r="F122" s="531"/>
      <c r="G122" s="532"/>
      <c r="H122" s="530"/>
      <c r="I122" s="533"/>
      <c r="J122" s="532"/>
      <c r="K122" s="530"/>
      <c r="L122" s="534" t="str">
        <f>IF($K122="","",IF($E122="","",IF(B.TransitionalProg!$H$8&gt;0,"",VLOOKUP($E122,' A.Property'!$P$44:$R$50,2,FALSE))))</f>
        <v/>
      </c>
      <c r="M122" s="534" t="str">
        <f>IF($K122="","",IF($E122="","",IF(B.TransitionalProg!$H$8&gt;0,"",VLOOKUP($E122,' A.Property'!$P$44:$R$50,3,FALSE))))</f>
        <v/>
      </c>
      <c r="N122" s="535" t="str">
        <f>IF(K122="", "", IF(E122="", "",IF(B.TransitionalProg!$H$8&gt;0,"",IF(K122&lt;L122,"overHOUSED?",IF(K122&gt;M122, "OVERcrowded?","")))))</f>
        <v/>
      </c>
      <c r="O122" s="536"/>
      <c r="P122" s="737"/>
      <c r="Q122" s="532"/>
      <c r="R122" s="532"/>
      <c r="S122" s="532"/>
      <c r="T122" s="532"/>
      <c r="U122" s="826" t="str">
        <f t="shared" si="4"/>
        <v/>
      </c>
      <c r="V122" s="531"/>
      <c r="W122" s="532"/>
      <c r="X122" s="537" t="str">
        <f t="shared" si="5"/>
        <v/>
      </c>
      <c r="Y122" s="538">
        <f>INDEX(D2.Demographic!$G:$G,MATCH($C122,D2.Demographic!$C:$C,0))</f>
        <v>0</v>
      </c>
      <c r="Z122" s="538">
        <f>INDEX(D2.Demographic!$H:$H,MATCH($C122,D2.Demographic!$C:$C,0))</f>
        <v>0</v>
      </c>
      <c r="AA122" s="538">
        <f>INDEX(D2.Demographic!$I:$I,MATCH($C122,D2.Demographic!$C:$C,0))</f>
        <v>0</v>
      </c>
      <c r="AB122" s="538">
        <f>INDEX(D2.Demographic!$J:$J,MATCH($C122,D2.Demographic!$C:$C,0))</f>
        <v>0</v>
      </c>
      <c r="AC122" s="538">
        <f>INDEX(D2.Demographic!$K:$K,MATCH($C122,D2.Demographic!$C:$C,0))</f>
        <v>0</v>
      </c>
      <c r="AD122" s="538">
        <f>INDEX(D2.Demographic!$L:$L,MATCH($C122,D2.Demographic!$C:$C,0))</f>
        <v>0</v>
      </c>
      <c r="AE122" s="538">
        <f>INDEX(D2.Demographic!$M:$M,MATCH($C122,D2.Demographic!$C:$C,0))</f>
        <v>0</v>
      </c>
      <c r="AF122" s="538">
        <f>INDEX(D2.Demographic!$N:$N,MATCH($C122,D2.Demographic!$C:$C,0))</f>
        <v>0</v>
      </c>
    </row>
    <row r="123" spans="1:32" ht="20.100000000000001" customHeight="1">
      <c r="A123" s="527" t="str">
        <f t="shared" si="6"/>
        <v/>
      </c>
      <c r="B123" s="527" t="str">
        <f t="shared" si="7"/>
        <v/>
      </c>
      <c r="C123" s="542">
        <v>109</v>
      </c>
      <c r="D123" s="529"/>
      <c r="E123" s="530"/>
      <c r="F123" s="531"/>
      <c r="G123" s="532"/>
      <c r="H123" s="530"/>
      <c r="I123" s="533"/>
      <c r="J123" s="532"/>
      <c r="K123" s="530"/>
      <c r="L123" s="534" t="str">
        <f>IF($K123="","",IF($E123="","",IF(B.TransitionalProg!$H$8&gt;0,"",VLOOKUP($E123,' A.Property'!$P$44:$R$50,2,FALSE))))</f>
        <v/>
      </c>
      <c r="M123" s="534" t="str">
        <f>IF($K123="","",IF($E123="","",IF(B.TransitionalProg!$H$8&gt;0,"",VLOOKUP($E123,' A.Property'!$P$44:$R$50,3,FALSE))))</f>
        <v/>
      </c>
      <c r="N123" s="535" t="str">
        <f>IF(K123="", "", IF(E123="", "",IF(B.TransitionalProg!$H$8&gt;0,"",IF(K123&lt;L123,"overHOUSED?",IF(K123&gt;M123, "OVERcrowded?","")))))</f>
        <v/>
      </c>
      <c r="O123" s="536"/>
      <c r="P123" s="737"/>
      <c r="Q123" s="532"/>
      <c r="R123" s="532"/>
      <c r="S123" s="532"/>
      <c r="T123" s="532"/>
      <c r="U123" s="826" t="str">
        <f t="shared" si="4"/>
        <v/>
      </c>
      <c r="V123" s="531"/>
      <c r="W123" s="532"/>
      <c r="X123" s="537" t="str">
        <f t="shared" si="5"/>
        <v/>
      </c>
      <c r="Y123" s="538">
        <f>INDEX(D2.Demographic!$G:$G,MATCH($C123,D2.Demographic!$C:$C,0))</f>
        <v>0</v>
      </c>
      <c r="Z123" s="538">
        <f>INDEX(D2.Demographic!$H:$H,MATCH($C123,D2.Demographic!$C:$C,0))</f>
        <v>0</v>
      </c>
      <c r="AA123" s="538">
        <f>INDEX(D2.Demographic!$I:$I,MATCH($C123,D2.Demographic!$C:$C,0))</f>
        <v>0</v>
      </c>
      <c r="AB123" s="538">
        <f>INDEX(D2.Demographic!$J:$J,MATCH($C123,D2.Demographic!$C:$C,0))</f>
        <v>0</v>
      </c>
      <c r="AC123" s="538">
        <f>INDEX(D2.Demographic!$K:$K,MATCH($C123,D2.Demographic!$C:$C,0))</f>
        <v>0</v>
      </c>
      <c r="AD123" s="538">
        <f>INDEX(D2.Demographic!$L:$L,MATCH($C123,D2.Demographic!$C:$C,0))</f>
        <v>0</v>
      </c>
      <c r="AE123" s="538">
        <f>INDEX(D2.Demographic!$M:$M,MATCH($C123,D2.Demographic!$C:$C,0))</f>
        <v>0</v>
      </c>
      <c r="AF123" s="538">
        <f>INDEX(D2.Demographic!$N:$N,MATCH($C123,D2.Demographic!$C:$C,0))</f>
        <v>0</v>
      </c>
    </row>
    <row r="124" spans="1:32" ht="20.100000000000001" customHeight="1">
      <c r="A124" s="527" t="str">
        <f t="shared" si="6"/>
        <v/>
      </c>
      <c r="B124" s="527" t="str">
        <f t="shared" si="7"/>
        <v/>
      </c>
      <c r="C124" s="542">
        <v>110</v>
      </c>
      <c r="D124" s="529"/>
      <c r="E124" s="530"/>
      <c r="F124" s="531"/>
      <c r="G124" s="532"/>
      <c r="H124" s="530"/>
      <c r="I124" s="533"/>
      <c r="J124" s="532"/>
      <c r="K124" s="530"/>
      <c r="L124" s="534" t="str">
        <f>IF($K124="","",IF($E124="","",IF(B.TransitionalProg!$H$8&gt;0,"",VLOOKUP($E124,' A.Property'!$P$44:$R$50,2,FALSE))))</f>
        <v/>
      </c>
      <c r="M124" s="534" t="str">
        <f>IF($K124="","",IF($E124="","",IF(B.TransitionalProg!$H$8&gt;0,"",VLOOKUP($E124,' A.Property'!$P$44:$R$50,3,FALSE))))</f>
        <v/>
      </c>
      <c r="N124" s="535" t="str">
        <f>IF(K124="", "", IF(E124="", "",IF(B.TransitionalProg!$H$8&gt;0,"",IF(K124&lt;L124,"overHOUSED?",IF(K124&gt;M124, "OVERcrowded?","")))))</f>
        <v/>
      </c>
      <c r="O124" s="536"/>
      <c r="P124" s="737"/>
      <c r="Q124" s="532"/>
      <c r="R124" s="532"/>
      <c r="S124" s="532"/>
      <c r="T124" s="532"/>
      <c r="U124" s="826" t="str">
        <f t="shared" si="4"/>
        <v/>
      </c>
      <c r="V124" s="531"/>
      <c r="W124" s="532"/>
      <c r="X124" s="537" t="str">
        <f t="shared" si="5"/>
        <v/>
      </c>
      <c r="Y124" s="538">
        <f>INDEX(D2.Demographic!$G:$G,MATCH($C124,D2.Demographic!$C:$C,0))</f>
        <v>0</v>
      </c>
      <c r="Z124" s="538">
        <f>INDEX(D2.Demographic!$H:$H,MATCH($C124,D2.Demographic!$C:$C,0))</f>
        <v>0</v>
      </c>
      <c r="AA124" s="538">
        <f>INDEX(D2.Demographic!$I:$I,MATCH($C124,D2.Demographic!$C:$C,0))</f>
        <v>0</v>
      </c>
      <c r="AB124" s="538">
        <f>INDEX(D2.Demographic!$J:$J,MATCH($C124,D2.Demographic!$C:$C,0))</f>
        <v>0</v>
      </c>
      <c r="AC124" s="538">
        <f>INDEX(D2.Demographic!$K:$K,MATCH($C124,D2.Demographic!$C:$C,0))</f>
        <v>0</v>
      </c>
      <c r="AD124" s="538">
        <f>INDEX(D2.Demographic!$L:$L,MATCH($C124,D2.Demographic!$C:$C,0))</f>
        <v>0</v>
      </c>
      <c r="AE124" s="538">
        <f>INDEX(D2.Demographic!$M:$M,MATCH($C124,D2.Demographic!$C:$C,0))</f>
        <v>0</v>
      </c>
      <c r="AF124" s="538">
        <f>INDEX(D2.Demographic!$N:$N,MATCH($C124,D2.Demographic!$C:$C,0))</f>
        <v>0</v>
      </c>
    </row>
    <row r="125" spans="1:32" ht="20.100000000000001" customHeight="1">
      <c r="A125" s="527" t="str">
        <f t="shared" si="6"/>
        <v/>
      </c>
      <c r="B125" s="527" t="str">
        <f t="shared" si="7"/>
        <v/>
      </c>
      <c r="C125" s="542">
        <v>111</v>
      </c>
      <c r="D125" s="529"/>
      <c r="E125" s="530"/>
      <c r="F125" s="531"/>
      <c r="G125" s="532"/>
      <c r="H125" s="530"/>
      <c r="I125" s="533"/>
      <c r="J125" s="532"/>
      <c r="K125" s="530"/>
      <c r="L125" s="534" t="str">
        <f>IF($K125="","",IF($E125="","",IF(B.TransitionalProg!$H$8&gt;0,"",VLOOKUP($E125,' A.Property'!$P$44:$R$50,2,FALSE))))</f>
        <v/>
      </c>
      <c r="M125" s="534" t="str">
        <f>IF($K125="","",IF($E125="","",IF(B.TransitionalProg!$H$8&gt;0,"",VLOOKUP($E125,' A.Property'!$P$44:$R$50,3,FALSE))))</f>
        <v/>
      </c>
      <c r="N125" s="535" t="str">
        <f>IF(K125="", "", IF(E125="", "",IF(B.TransitionalProg!$H$8&gt;0,"",IF(K125&lt;L125,"overHOUSED?",IF(K125&gt;M125, "OVERcrowded?","")))))</f>
        <v/>
      </c>
      <c r="O125" s="536"/>
      <c r="P125" s="737"/>
      <c r="Q125" s="532"/>
      <c r="R125" s="532"/>
      <c r="S125" s="532"/>
      <c r="T125" s="532"/>
      <c r="U125" s="826" t="str">
        <f t="shared" si="4"/>
        <v/>
      </c>
      <c r="V125" s="531"/>
      <c r="W125" s="532"/>
      <c r="X125" s="537" t="str">
        <f t="shared" si="5"/>
        <v/>
      </c>
      <c r="Y125" s="538">
        <f>INDEX(D2.Demographic!$G:$G,MATCH($C125,D2.Demographic!$C:$C,0))</f>
        <v>0</v>
      </c>
      <c r="Z125" s="538">
        <f>INDEX(D2.Demographic!$H:$H,MATCH($C125,D2.Demographic!$C:$C,0))</f>
        <v>0</v>
      </c>
      <c r="AA125" s="538">
        <f>INDEX(D2.Demographic!$I:$I,MATCH($C125,D2.Demographic!$C:$C,0))</f>
        <v>0</v>
      </c>
      <c r="AB125" s="538">
        <f>INDEX(D2.Demographic!$J:$J,MATCH($C125,D2.Demographic!$C:$C,0))</f>
        <v>0</v>
      </c>
      <c r="AC125" s="538">
        <f>INDEX(D2.Demographic!$K:$K,MATCH($C125,D2.Demographic!$C:$C,0))</f>
        <v>0</v>
      </c>
      <c r="AD125" s="538">
        <f>INDEX(D2.Demographic!$L:$L,MATCH($C125,D2.Demographic!$C:$C,0))</f>
        <v>0</v>
      </c>
      <c r="AE125" s="538">
        <f>INDEX(D2.Demographic!$M:$M,MATCH($C125,D2.Demographic!$C:$C,0))</f>
        <v>0</v>
      </c>
      <c r="AF125" s="538">
        <f>INDEX(D2.Demographic!$N:$N,MATCH($C125,D2.Demographic!$C:$C,0))</f>
        <v>0</v>
      </c>
    </row>
    <row r="126" spans="1:32" ht="20.100000000000001" customHeight="1">
      <c r="A126" s="527" t="str">
        <f t="shared" si="6"/>
        <v/>
      </c>
      <c r="B126" s="527" t="str">
        <f t="shared" si="7"/>
        <v/>
      </c>
      <c r="C126" s="542">
        <v>112</v>
      </c>
      <c r="D126" s="529"/>
      <c r="E126" s="530"/>
      <c r="F126" s="531"/>
      <c r="G126" s="532"/>
      <c r="H126" s="530"/>
      <c r="I126" s="533"/>
      <c r="J126" s="532"/>
      <c r="K126" s="530"/>
      <c r="L126" s="534" t="str">
        <f>IF($K126="","",IF($E126="","",IF(B.TransitionalProg!$H$8&gt;0,"",VLOOKUP($E126,' A.Property'!$P$44:$R$50,2,FALSE))))</f>
        <v/>
      </c>
      <c r="M126" s="534" t="str">
        <f>IF($K126="","",IF($E126="","",IF(B.TransitionalProg!$H$8&gt;0,"",VLOOKUP($E126,' A.Property'!$P$44:$R$50,3,FALSE))))</f>
        <v/>
      </c>
      <c r="N126" s="535" t="str">
        <f>IF(K126="", "", IF(E126="", "",IF(B.TransitionalProg!$H$8&gt;0,"",IF(K126&lt;L126,"overHOUSED?",IF(K126&gt;M126, "OVERcrowded?","")))))</f>
        <v/>
      </c>
      <c r="O126" s="536"/>
      <c r="P126" s="737"/>
      <c r="Q126" s="532"/>
      <c r="R126" s="532"/>
      <c r="S126" s="532"/>
      <c r="T126" s="532"/>
      <c r="U126" s="826" t="str">
        <f t="shared" si="4"/>
        <v/>
      </c>
      <c r="V126" s="531"/>
      <c r="W126" s="532"/>
      <c r="X126" s="537" t="str">
        <f t="shared" si="5"/>
        <v/>
      </c>
      <c r="Y126" s="538">
        <f>INDEX(D2.Demographic!$G:$G,MATCH($C126,D2.Demographic!$C:$C,0))</f>
        <v>0</v>
      </c>
      <c r="Z126" s="538">
        <f>INDEX(D2.Demographic!$H:$H,MATCH($C126,D2.Demographic!$C:$C,0))</f>
        <v>0</v>
      </c>
      <c r="AA126" s="538">
        <f>INDEX(D2.Demographic!$I:$I,MATCH($C126,D2.Demographic!$C:$C,0))</f>
        <v>0</v>
      </c>
      <c r="AB126" s="538">
        <f>INDEX(D2.Demographic!$J:$J,MATCH($C126,D2.Demographic!$C:$C,0))</f>
        <v>0</v>
      </c>
      <c r="AC126" s="538">
        <f>INDEX(D2.Demographic!$K:$K,MATCH($C126,D2.Demographic!$C:$C,0))</f>
        <v>0</v>
      </c>
      <c r="AD126" s="538">
        <f>INDEX(D2.Demographic!$L:$L,MATCH($C126,D2.Demographic!$C:$C,0))</f>
        <v>0</v>
      </c>
      <c r="AE126" s="538">
        <f>INDEX(D2.Demographic!$M:$M,MATCH($C126,D2.Demographic!$C:$C,0))</f>
        <v>0</v>
      </c>
      <c r="AF126" s="538">
        <f>INDEX(D2.Demographic!$N:$N,MATCH($C126,D2.Demographic!$C:$C,0))</f>
        <v>0</v>
      </c>
    </row>
    <row r="127" spans="1:32" ht="20.100000000000001" customHeight="1">
      <c r="A127" s="527" t="str">
        <f t="shared" si="6"/>
        <v/>
      </c>
      <c r="B127" s="527" t="str">
        <f t="shared" si="7"/>
        <v/>
      </c>
      <c r="C127" s="542">
        <v>113</v>
      </c>
      <c r="D127" s="529"/>
      <c r="E127" s="530"/>
      <c r="F127" s="531"/>
      <c r="G127" s="532"/>
      <c r="H127" s="530"/>
      <c r="I127" s="533"/>
      <c r="J127" s="532"/>
      <c r="K127" s="530"/>
      <c r="L127" s="534" t="str">
        <f>IF($K127="","",IF($E127="","",IF(B.TransitionalProg!$H$8&gt;0,"",VLOOKUP($E127,' A.Property'!$P$44:$R$50,2,FALSE))))</f>
        <v/>
      </c>
      <c r="M127" s="534" t="str">
        <f>IF($K127="","",IF($E127="","",IF(B.TransitionalProg!$H$8&gt;0,"",VLOOKUP($E127,' A.Property'!$P$44:$R$50,3,FALSE))))</f>
        <v/>
      </c>
      <c r="N127" s="535" t="str">
        <f>IF(K127="", "", IF(E127="", "",IF(B.TransitionalProg!$H$8&gt;0,"",IF(K127&lt;L127,"overHOUSED?",IF(K127&gt;M127, "OVERcrowded?","")))))</f>
        <v/>
      </c>
      <c r="O127" s="536"/>
      <c r="P127" s="737"/>
      <c r="Q127" s="532"/>
      <c r="R127" s="532"/>
      <c r="S127" s="532"/>
      <c r="T127" s="532"/>
      <c r="U127" s="826" t="str">
        <f t="shared" si="4"/>
        <v/>
      </c>
      <c r="V127" s="531"/>
      <c r="W127" s="532"/>
      <c r="X127" s="537" t="str">
        <f t="shared" si="5"/>
        <v/>
      </c>
      <c r="Y127" s="538">
        <f>INDEX(D2.Demographic!$G:$G,MATCH($C127,D2.Demographic!$C:$C,0))</f>
        <v>0</v>
      </c>
      <c r="Z127" s="538">
        <f>INDEX(D2.Demographic!$H:$H,MATCH($C127,D2.Demographic!$C:$C,0))</f>
        <v>0</v>
      </c>
      <c r="AA127" s="538">
        <f>INDEX(D2.Demographic!$I:$I,MATCH($C127,D2.Demographic!$C:$C,0))</f>
        <v>0</v>
      </c>
      <c r="AB127" s="538">
        <f>INDEX(D2.Demographic!$J:$J,MATCH($C127,D2.Demographic!$C:$C,0))</f>
        <v>0</v>
      </c>
      <c r="AC127" s="538">
        <f>INDEX(D2.Demographic!$K:$K,MATCH($C127,D2.Demographic!$C:$C,0))</f>
        <v>0</v>
      </c>
      <c r="AD127" s="538">
        <f>INDEX(D2.Demographic!$L:$L,MATCH($C127,D2.Demographic!$C:$C,0))</f>
        <v>0</v>
      </c>
      <c r="AE127" s="538">
        <f>INDEX(D2.Demographic!$M:$M,MATCH($C127,D2.Demographic!$C:$C,0))</f>
        <v>0</v>
      </c>
      <c r="AF127" s="538">
        <f>INDEX(D2.Demographic!$N:$N,MATCH($C127,D2.Demographic!$C:$C,0))</f>
        <v>0</v>
      </c>
    </row>
    <row r="128" spans="1:32" ht="20.100000000000001" customHeight="1">
      <c r="A128" s="527" t="str">
        <f t="shared" si="6"/>
        <v/>
      </c>
      <c r="B128" s="527" t="str">
        <f t="shared" si="7"/>
        <v/>
      </c>
      <c r="C128" s="542">
        <v>114</v>
      </c>
      <c r="D128" s="529"/>
      <c r="E128" s="530"/>
      <c r="F128" s="531"/>
      <c r="G128" s="532"/>
      <c r="H128" s="530"/>
      <c r="I128" s="533"/>
      <c r="J128" s="532"/>
      <c r="K128" s="530"/>
      <c r="L128" s="534" t="str">
        <f>IF($K128="","",IF($E128="","",IF(B.TransitionalProg!$H$8&gt;0,"",VLOOKUP($E128,' A.Property'!$P$44:$R$50,2,FALSE))))</f>
        <v/>
      </c>
      <c r="M128" s="534" t="str">
        <f>IF($K128="","",IF($E128="","",IF(B.TransitionalProg!$H$8&gt;0,"",VLOOKUP($E128,' A.Property'!$P$44:$R$50,3,FALSE))))</f>
        <v/>
      </c>
      <c r="N128" s="535" t="str">
        <f>IF(K128="", "", IF(E128="", "",IF(B.TransitionalProg!$H$8&gt;0,"",IF(K128&lt;L128,"overHOUSED?",IF(K128&gt;M128, "OVERcrowded?","")))))</f>
        <v/>
      </c>
      <c r="O128" s="536"/>
      <c r="P128" s="737"/>
      <c r="Q128" s="532"/>
      <c r="R128" s="532"/>
      <c r="S128" s="532"/>
      <c r="T128" s="532"/>
      <c r="U128" s="826" t="str">
        <f t="shared" si="4"/>
        <v/>
      </c>
      <c r="V128" s="531"/>
      <c r="W128" s="532"/>
      <c r="X128" s="537" t="str">
        <f t="shared" si="5"/>
        <v/>
      </c>
      <c r="Y128" s="538">
        <f>INDEX(D2.Demographic!$G:$G,MATCH($C128,D2.Demographic!$C:$C,0))</f>
        <v>0</v>
      </c>
      <c r="Z128" s="538">
        <f>INDEX(D2.Demographic!$H:$H,MATCH($C128,D2.Demographic!$C:$C,0))</f>
        <v>0</v>
      </c>
      <c r="AA128" s="538">
        <f>INDEX(D2.Demographic!$I:$I,MATCH($C128,D2.Demographic!$C:$C,0))</f>
        <v>0</v>
      </c>
      <c r="AB128" s="538">
        <f>INDEX(D2.Demographic!$J:$J,MATCH($C128,D2.Demographic!$C:$C,0))</f>
        <v>0</v>
      </c>
      <c r="AC128" s="538">
        <f>INDEX(D2.Demographic!$K:$K,MATCH($C128,D2.Demographic!$C:$C,0))</f>
        <v>0</v>
      </c>
      <c r="AD128" s="538">
        <f>INDEX(D2.Demographic!$L:$L,MATCH($C128,D2.Demographic!$C:$C,0))</f>
        <v>0</v>
      </c>
      <c r="AE128" s="538">
        <f>INDEX(D2.Demographic!$M:$M,MATCH($C128,D2.Demographic!$C:$C,0))</f>
        <v>0</v>
      </c>
      <c r="AF128" s="538">
        <f>INDEX(D2.Demographic!$N:$N,MATCH($C128,D2.Demographic!$C:$C,0))</f>
        <v>0</v>
      </c>
    </row>
    <row r="129" spans="1:32" ht="20.100000000000001" customHeight="1">
      <c r="A129" s="527" t="str">
        <f t="shared" si="6"/>
        <v/>
      </c>
      <c r="B129" s="527" t="str">
        <f t="shared" si="7"/>
        <v/>
      </c>
      <c r="C129" s="542">
        <v>115</v>
      </c>
      <c r="D129" s="529"/>
      <c r="E129" s="530"/>
      <c r="F129" s="531"/>
      <c r="G129" s="532"/>
      <c r="H129" s="530"/>
      <c r="I129" s="533"/>
      <c r="J129" s="532"/>
      <c r="K129" s="530"/>
      <c r="L129" s="534" t="str">
        <f>IF($K129="","",IF($E129="","",IF(B.TransitionalProg!$H$8&gt;0,"",VLOOKUP($E129,' A.Property'!$P$44:$R$50,2,FALSE))))</f>
        <v/>
      </c>
      <c r="M129" s="534" t="str">
        <f>IF($K129="","",IF($E129="","",IF(B.TransitionalProg!$H$8&gt;0,"",VLOOKUP($E129,' A.Property'!$P$44:$R$50,3,FALSE))))</f>
        <v/>
      </c>
      <c r="N129" s="535" t="str">
        <f>IF(K129="", "", IF(E129="", "",IF(B.TransitionalProg!$H$8&gt;0,"",IF(K129&lt;L129,"overHOUSED?",IF(K129&gt;M129, "OVERcrowded?","")))))</f>
        <v/>
      </c>
      <c r="O129" s="536"/>
      <c r="P129" s="737"/>
      <c r="Q129" s="532"/>
      <c r="R129" s="532"/>
      <c r="S129" s="532"/>
      <c r="T129" s="532"/>
      <c r="U129" s="826" t="str">
        <f t="shared" si="4"/>
        <v/>
      </c>
      <c r="V129" s="531"/>
      <c r="W129" s="532"/>
      <c r="X129" s="537" t="str">
        <f t="shared" si="5"/>
        <v/>
      </c>
      <c r="Y129" s="538">
        <f>INDEX(D2.Demographic!$G:$G,MATCH($C129,D2.Demographic!$C:$C,0))</f>
        <v>0</v>
      </c>
      <c r="Z129" s="538">
        <f>INDEX(D2.Demographic!$H:$H,MATCH($C129,D2.Demographic!$C:$C,0))</f>
        <v>0</v>
      </c>
      <c r="AA129" s="538">
        <f>INDEX(D2.Demographic!$I:$I,MATCH($C129,D2.Demographic!$C:$C,0))</f>
        <v>0</v>
      </c>
      <c r="AB129" s="538">
        <f>INDEX(D2.Demographic!$J:$J,MATCH($C129,D2.Demographic!$C:$C,0))</f>
        <v>0</v>
      </c>
      <c r="AC129" s="538">
        <f>INDEX(D2.Demographic!$K:$K,MATCH($C129,D2.Demographic!$C:$C,0))</f>
        <v>0</v>
      </c>
      <c r="AD129" s="538">
        <f>INDEX(D2.Demographic!$L:$L,MATCH($C129,D2.Demographic!$C:$C,0))</f>
        <v>0</v>
      </c>
      <c r="AE129" s="538">
        <f>INDEX(D2.Demographic!$M:$M,MATCH($C129,D2.Demographic!$C:$C,0))</f>
        <v>0</v>
      </c>
      <c r="AF129" s="538">
        <f>INDEX(D2.Demographic!$N:$N,MATCH($C129,D2.Demographic!$C:$C,0))</f>
        <v>0</v>
      </c>
    </row>
    <row r="130" spans="1:32" ht="20.100000000000001" customHeight="1">
      <c r="A130" s="527" t="str">
        <f t="shared" si="6"/>
        <v/>
      </c>
      <c r="B130" s="527" t="str">
        <f t="shared" si="7"/>
        <v/>
      </c>
      <c r="C130" s="542">
        <v>116</v>
      </c>
      <c r="D130" s="529"/>
      <c r="E130" s="530"/>
      <c r="F130" s="531"/>
      <c r="G130" s="532"/>
      <c r="H130" s="530"/>
      <c r="I130" s="533"/>
      <c r="J130" s="532"/>
      <c r="K130" s="530"/>
      <c r="L130" s="534" t="str">
        <f>IF($K130="","",IF($E130="","",IF(B.TransitionalProg!$H$8&gt;0,"",VLOOKUP($E130,' A.Property'!$P$44:$R$50,2,FALSE))))</f>
        <v/>
      </c>
      <c r="M130" s="534" t="str">
        <f>IF($K130="","",IF($E130="","",IF(B.TransitionalProg!$H$8&gt;0,"",VLOOKUP($E130,' A.Property'!$P$44:$R$50,3,FALSE))))</f>
        <v/>
      </c>
      <c r="N130" s="535" t="str">
        <f>IF(K130="", "", IF(E130="", "",IF(B.TransitionalProg!$H$8&gt;0,"",IF(K130&lt;L130,"overHOUSED?",IF(K130&gt;M130, "OVERcrowded?","")))))</f>
        <v/>
      </c>
      <c r="O130" s="536"/>
      <c r="P130" s="737"/>
      <c r="Q130" s="532"/>
      <c r="R130" s="532"/>
      <c r="S130" s="532"/>
      <c r="T130" s="532"/>
      <c r="U130" s="826" t="str">
        <f t="shared" si="4"/>
        <v/>
      </c>
      <c r="V130" s="531"/>
      <c r="W130" s="532"/>
      <c r="X130" s="537" t="str">
        <f t="shared" si="5"/>
        <v/>
      </c>
      <c r="Y130" s="538">
        <f>INDEX(D2.Demographic!$G:$G,MATCH($C130,D2.Demographic!$C:$C,0))</f>
        <v>0</v>
      </c>
      <c r="Z130" s="538">
        <f>INDEX(D2.Demographic!$H:$H,MATCH($C130,D2.Demographic!$C:$C,0))</f>
        <v>0</v>
      </c>
      <c r="AA130" s="538">
        <f>INDEX(D2.Demographic!$I:$I,MATCH($C130,D2.Demographic!$C:$C,0))</f>
        <v>0</v>
      </c>
      <c r="AB130" s="538">
        <f>INDEX(D2.Demographic!$J:$J,MATCH($C130,D2.Demographic!$C:$C,0))</f>
        <v>0</v>
      </c>
      <c r="AC130" s="538">
        <f>INDEX(D2.Demographic!$K:$K,MATCH($C130,D2.Demographic!$C:$C,0))</f>
        <v>0</v>
      </c>
      <c r="AD130" s="538">
        <f>INDEX(D2.Demographic!$L:$L,MATCH($C130,D2.Demographic!$C:$C,0))</f>
        <v>0</v>
      </c>
      <c r="AE130" s="538">
        <f>INDEX(D2.Demographic!$M:$M,MATCH($C130,D2.Demographic!$C:$C,0))</f>
        <v>0</v>
      </c>
      <c r="AF130" s="538">
        <f>INDEX(D2.Demographic!$N:$N,MATCH($C130,D2.Demographic!$C:$C,0))</f>
        <v>0</v>
      </c>
    </row>
    <row r="131" spans="1:32" ht="20.100000000000001" customHeight="1">
      <c r="A131" s="527" t="str">
        <f t="shared" si="6"/>
        <v/>
      </c>
      <c r="B131" s="527" t="str">
        <f t="shared" si="7"/>
        <v/>
      </c>
      <c r="C131" s="542">
        <v>117</v>
      </c>
      <c r="D131" s="529"/>
      <c r="E131" s="530"/>
      <c r="F131" s="531"/>
      <c r="G131" s="532"/>
      <c r="H131" s="530"/>
      <c r="I131" s="533"/>
      <c r="J131" s="532"/>
      <c r="K131" s="530"/>
      <c r="L131" s="534" t="str">
        <f>IF($K131="","",IF($E131="","",IF(B.TransitionalProg!$H$8&gt;0,"",VLOOKUP($E131,' A.Property'!$P$44:$R$50,2,FALSE))))</f>
        <v/>
      </c>
      <c r="M131" s="534" t="str">
        <f>IF($K131="","",IF($E131="","",IF(B.TransitionalProg!$H$8&gt;0,"",VLOOKUP($E131,' A.Property'!$P$44:$R$50,3,FALSE))))</f>
        <v/>
      </c>
      <c r="N131" s="535" t="str">
        <f>IF(K131="", "", IF(E131="", "",IF(B.TransitionalProg!$H$8&gt;0,"",IF(K131&lt;L131,"overHOUSED?",IF(K131&gt;M131, "OVERcrowded?","")))))</f>
        <v/>
      </c>
      <c r="O131" s="536"/>
      <c r="P131" s="737"/>
      <c r="Q131" s="532"/>
      <c r="R131" s="532"/>
      <c r="S131" s="532"/>
      <c r="T131" s="532"/>
      <c r="U131" s="826" t="str">
        <f t="shared" si="4"/>
        <v/>
      </c>
      <c r="V131" s="531"/>
      <c r="W131" s="532"/>
      <c r="X131" s="537" t="str">
        <f t="shared" si="5"/>
        <v/>
      </c>
      <c r="Y131" s="538">
        <f>INDEX(D2.Demographic!$G:$G,MATCH($C131,D2.Demographic!$C:$C,0))</f>
        <v>0</v>
      </c>
      <c r="Z131" s="538">
        <f>INDEX(D2.Demographic!$H:$H,MATCH($C131,D2.Demographic!$C:$C,0))</f>
        <v>0</v>
      </c>
      <c r="AA131" s="538">
        <f>INDEX(D2.Demographic!$I:$I,MATCH($C131,D2.Demographic!$C:$C,0))</f>
        <v>0</v>
      </c>
      <c r="AB131" s="538">
        <f>INDEX(D2.Demographic!$J:$J,MATCH($C131,D2.Demographic!$C:$C,0))</f>
        <v>0</v>
      </c>
      <c r="AC131" s="538">
        <f>INDEX(D2.Demographic!$K:$K,MATCH($C131,D2.Demographic!$C:$C,0))</f>
        <v>0</v>
      </c>
      <c r="AD131" s="538">
        <f>INDEX(D2.Demographic!$L:$L,MATCH($C131,D2.Demographic!$C:$C,0))</f>
        <v>0</v>
      </c>
      <c r="AE131" s="538">
        <f>INDEX(D2.Demographic!$M:$M,MATCH($C131,D2.Demographic!$C:$C,0))</f>
        <v>0</v>
      </c>
      <c r="AF131" s="538">
        <f>INDEX(D2.Demographic!$N:$N,MATCH($C131,D2.Demographic!$C:$C,0))</f>
        <v>0</v>
      </c>
    </row>
    <row r="132" spans="1:32" ht="20.100000000000001" customHeight="1">
      <c r="A132" s="527" t="str">
        <f t="shared" si="6"/>
        <v/>
      </c>
      <c r="B132" s="527" t="str">
        <f t="shared" si="7"/>
        <v/>
      </c>
      <c r="C132" s="542">
        <v>118</v>
      </c>
      <c r="D132" s="529"/>
      <c r="E132" s="530"/>
      <c r="F132" s="531"/>
      <c r="G132" s="532"/>
      <c r="H132" s="530"/>
      <c r="I132" s="533"/>
      <c r="J132" s="532"/>
      <c r="K132" s="530"/>
      <c r="L132" s="534" t="str">
        <f>IF($K132="","",IF($E132="","",IF(B.TransitionalProg!$H$8&gt;0,"",VLOOKUP($E132,' A.Property'!$P$44:$R$50,2,FALSE))))</f>
        <v/>
      </c>
      <c r="M132" s="534" t="str">
        <f>IF($K132="","",IF($E132="","",IF(B.TransitionalProg!$H$8&gt;0,"",VLOOKUP($E132,' A.Property'!$P$44:$R$50,3,FALSE))))</f>
        <v/>
      </c>
      <c r="N132" s="535" t="str">
        <f>IF(K132="", "", IF(E132="", "",IF(B.TransitionalProg!$H$8&gt;0,"",IF(K132&lt;L132,"overHOUSED?",IF(K132&gt;M132, "OVERcrowded?","")))))</f>
        <v/>
      </c>
      <c r="O132" s="536"/>
      <c r="P132" s="737"/>
      <c r="Q132" s="532"/>
      <c r="R132" s="532"/>
      <c r="S132" s="532"/>
      <c r="T132" s="532"/>
      <c r="U132" s="826" t="str">
        <f t="shared" si="4"/>
        <v/>
      </c>
      <c r="V132" s="531"/>
      <c r="W132" s="532"/>
      <c r="X132" s="537" t="str">
        <f t="shared" si="5"/>
        <v/>
      </c>
      <c r="Y132" s="538">
        <f>INDEX(D2.Demographic!$G:$G,MATCH($C132,D2.Demographic!$C:$C,0))</f>
        <v>0</v>
      </c>
      <c r="Z132" s="538">
        <f>INDEX(D2.Demographic!$H:$H,MATCH($C132,D2.Demographic!$C:$C,0))</f>
        <v>0</v>
      </c>
      <c r="AA132" s="538">
        <f>INDEX(D2.Demographic!$I:$I,MATCH($C132,D2.Demographic!$C:$C,0))</f>
        <v>0</v>
      </c>
      <c r="AB132" s="538">
        <f>INDEX(D2.Demographic!$J:$J,MATCH($C132,D2.Demographic!$C:$C,0))</f>
        <v>0</v>
      </c>
      <c r="AC132" s="538">
        <f>INDEX(D2.Demographic!$K:$K,MATCH($C132,D2.Demographic!$C:$C,0))</f>
        <v>0</v>
      </c>
      <c r="AD132" s="538">
        <f>INDEX(D2.Demographic!$L:$L,MATCH($C132,D2.Demographic!$C:$C,0))</f>
        <v>0</v>
      </c>
      <c r="AE132" s="538">
        <f>INDEX(D2.Demographic!$M:$M,MATCH($C132,D2.Demographic!$C:$C,0))</f>
        <v>0</v>
      </c>
      <c r="AF132" s="538">
        <f>INDEX(D2.Demographic!$N:$N,MATCH($C132,D2.Demographic!$C:$C,0))</f>
        <v>0</v>
      </c>
    </row>
    <row r="133" spans="1:32" ht="20.100000000000001" customHeight="1">
      <c r="A133" s="527" t="str">
        <f t="shared" si="6"/>
        <v/>
      </c>
      <c r="B133" s="527" t="str">
        <f t="shared" si="7"/>
        <v/>
      </c>
      <c r="C133" s="542">
        <v>119</v>
      </c>
      <c r="D133" s="529"/>
      <c r="E133" s="530"/>
      <c r="F133" s="531"/>
      <c r="G133" s="532"/>
      <c r="H133" s="530"/>
      <c r="I133" s="533"/>
      <c r="J133" s="532"/>
      <c r="K133" s="530"/>
      <c r="L133" s="534" t="str">
        <f>IF($K133="","",IF($E133="","",IF(B.TransitionalProg!$H$8&gt;0,"",VLOOKUP($E133,' A.Property'!$P$44:$R$50,2,FALSE))))</f>
        <v/>
      </c>
      <c r="M133" s="534" t="str">
        <f>IF($K133="","",IF($E133="","",IF(B.TransitionalProg!$H$8&gt;0,"",VLOOKUP($E133,' A.Property'!$P$44:$R$50,3,FALSE))))</f>
        <v/>
      </c>
      <c r="N133" s="535" t="str">
        <f>IF(K133="", "", IF(E133="", "",IF(B.TransitionalProg!$H$8&gt;0,"",IF(K133&lt;L133,"overHOUSED?",IF(K133&gt;M133, "OVERcrowded?","")))))</f>
        <v/>
      </c>
      <c r="O133" s="536"/>
      <c r="P133" s="737"/>
      <c r="Q133" s="532"/>
      <c r="R133" s="532"/>
      <c r="S133" s="532"/>
      <c r="T133" s="532"/>
      <c r="U133" s="826" t="str">
        <f t="shared" si="4"/>
        <v/>
      </c>
      <c r="V133" s="531"/>
      <c r="W133" s="532"/>
      <c r="X133" s="537" t="str">
        <f t="shared" si="5"/>
        <v/>
      </c>
      <c r="Y133" s="538">
        <f>INDEX(D2.Demographic!$G:$G,MATCH($C133,D2.Demographic!$C:$C,0))</f>
        <v>0</v>
      </c>
      <c r="Z133" s="538">
        <f>INDEX(D2.Demographic!$H:$H,MATCH($C133,D2.Demographic!$C:$C,0))</f>
        <v>0</v>
      </c>
      <c r="AA133" s="538">
        <f>INDEX(D2.Demographic!$I:$I,MATCH($C133,D2.Demographic!$C:$C,0))</f>
        <v>0</v>
      </c>
      <c r="AB133" s="538">
        <f>INDEX(D2.Demographic!$J:$J,MATCH($C133,D2.Demographic!$C:$C,0))</f>
        <v>0</v>
      </c>
      <c r="AC133" s="538">
        <f>INDEX(D2.Demographic!$K:$K,MATCH($C133,D2.Demographic!$C:$C,0))</f>
        <v>0</v>
      </c>
      <c r="AD133" s="538">
        <f>INDEX(D2.Demographic!$L:$L,MATCH($C133,D2.Demographic!$C:$C,0))</f>
        <v>0</v>
      </c>
      <c r="AE133" s="538">
        <f>INDEX(D2.Demographic!$M:$M,MATCH($C133,D2.Demographic!$C:$C,0))</f>
        <v>0</v>
      </c>
      <c r="AF133" s="538">
        <f>INDEX(D2.Demographic!$N:$N,MATCH($C133,D2.Demographic!$C:$C,0))</f>
        <v>0</v>
      </c>
    </row>
    <row r="134" spans="1:32" ht="20.100000000000001" customHeight="1">
      <c r="A134" s="527" t="str">
        <f t="shared" si="6"/>
        <v/>
      </c>
      <c r="B134" s="527" t="str">
        <f t="shared" si="7"/>
        <v/>
      </c>
      <c r="C134" s="542">
        <v>120</v>
      </c>
      <c r="D134" s="529"/>
      <c r="E134" s="530"/>
      <c r="F134" s="531"/>
      <c r="G134" s="532"/>
      <c r="H134" s="530"/>
      <c r="I134" s="533"/>
      <c r="J134" s="532"/>
      <c r="K134" s="530"/>
      <c r="L134" s="534" t="str">
        <f>IF($K134="","",IF($E134="","",IF(B.TransitionalProg!$H$8&gt;0,"",VLOOKUP($E134,' A.Property'!$P$44:$R$50,2,FALSE))))</f>
        <v/>
      </c>
      <c r="M134" s="534" t="str">
        <f>IF($K134="","",IF($E134="","",IF(B.TransitionalProg!$H$8&gt;0,"",VLOOKUP($E134,' A.Property'!$P$44:$R$50,3,FALSE))))</f>
        <v/>
      </c>
      <c r="N134" s="535" t="str">
        <f>IF(K134="", "", IF(E134="", "",IF(B.TransitionalProg!$H$8&gt;0,"",IF(K134&lt;L134,"overHOUSED?",IF(K134&gt;M134, "OVERcrowded?","")))))</f>
        <v/>
      </c>
      <c r="O134" s="536"/>
      <c r="P134" s="737"/>
      <c r="Q134" s="532"/>
      <c r="R134" s="532"/>
      <c r="S134" s="532"/>
      <c r="T134" s="532"/>
      <c r="U134" s="826" t="str">
        <f t="shared" si="4"/>
        <v/>
      </c>
      <c r="V134" s="531"/>
      <c r="W134" s="532"/>
      <c r="X134" s="537" t="str">
        <f t="shared" si="5"/>
        <v/>
      </c>
      <c r="Y134" s="538">
        <f>INDEX(D2.Demographic!$G:$G,MATCH($C134,D2.Demographic!$C:$C,0))</f>
        <v>0</v>
      </c>
      <c r="Z134" s="538">
        <f>INDEX(D2.Demographic!$H:$H,MATCH($C134,D2.Demographic!$C:$C,0))</f>
        <v>0</v>
      </c>
      <c r="AA134" s="538">
        <f>INDEX(D2.Demographic!$I:$I,MATCH($C134,D2.Demographic!$C:$C,0))</f>
        <v>0</v>
      </c>
      <c r="AB134" s="538">
        <f>INDEX(D2.Demographic!$J:$J,MATCH($C134,D2.Demographic!$C:$C,0))</f>
        <v>0</v>
      </c>
      <c r="AC134" s="538">
        <f>INDEX(D2.Demographic!$K:$K,MATCH($C134,D2.Demographic!$C:$C,0))</f>
        <v>0</v>
      </c>
      <c r="AD134" s="538">
        <f>INDEX(D2.Demographic!$L:$L,MATCH($C134,D2.Demographic!$C:$C,0))</f>
        <v>0</v>
      </c>
      <c r="AE134" s="538">
        <f>INDEX(D2.Demographic!$M:$M,MATCH($C134,D2.Demographic!$C:$C,0))</f>
        <v>0</v>
      </c>
      <c r="AF134" s="538">
        <f>INDEX(D2.Demographic!$N:$N,MATCH($C134,D2.Demographic!$C:$C,0))</f>
        <v>0</v>
      </c>
    </row>
    <row r="135" spans="1:32" ht="20.100000000000001" customHeight="1">
      <c r="A135" s="527" t="str">
        <f t="shared" si="6"/>
        <v/>
      </c>
      <c r="B135" s="527" t="str">
        <f t="shared" si="7"/>
        <v/>
      </c>
      <c r="C135" s="542">
        <v>121</v>
      </c>
      <c r="D135" s="529"/>
      <c r="E135" s="530"/>
      <c r="F135" s="531"/>
      <c r="G135" s="532"/>
      <c r="H135" s="530"/>
      <c r="I135" s="533"/>
      <c r="J135" s="532"/>
      <c r="K135" s="530"/>
      <c r="L135" s="534" t="str">
        <f>IF($K135="","",IF($E135="","",IF(B.TransitionalProg!$H$8&gt;0,"",VLOOKUP($E135,' A.Property'!$P$44:$R$50,2,FALSE))))</f>
        <v/>
      </c>
      <c r="M135" s="534" t="str">
        <f>IF($K135="","",IF($E135="","",IF(B.TransitionalProg!$H$8&gt;0,"",VLOOKUP($E135,' A.Property'!$P$44:$R$50,3,FALSE))))</f>
        <v/>
      </c>
      <c r="N135" s="535" t="str">
        <f>IF(K135="", "", IF(E135="", "",IF(B.TransitionalProg!$H$8&gt;0,"",IF(K135&lt;L135,"overHOUSED?",IF(K135&gt;M135, "OVERcrowded?","")))))</f>
        <v/>
      </c>
      <c r="O135" s="536"/>
      <c r="P135" s="737"/>
      <c r="Q135" s="532"/>
      <c r="R135" s="532"/>
      <c r="S135" s="532"/>
      <c r="T135" s="532"/>
      <c r="U135" s="826" t="str">
        <f t="shared" si="4"/>
        <v/>
      </c>
      <c r="V135" s="531"/>
      <c r="W135" s="532"/>
      <c r="X135" s="537" t="str">
        <f t="shared" si="5"/>
        <v/>
      </c>
      <c r="Y135" s="538">
        <f>INDEX(D2.Demographic!$G:$G,MATCH($C135,D2.Demographic!$C:$C,0))</f>
        <v>0</v>
      </c>
      <c r="Z135" s="538">
        <f>INDEX(D2.Demographic!$H:$H,MATCH($C135,D2.Demographic!$C:$C,0))</f>
        <v>0</v>
      </c>
      <c r="AA135" s="538">
        <f>INDEX(D2.Demographic!$I:$I,MATCH($C135,D2.Demographic!$C:$C,0))</f>
        <v>0</v>
      </c>
      <c r="AB135" s="538">
        <f>INDEX(D2.Demographic!$J:$J,MATCH($C135,D2.Demographic!$C:$C,0))</f>
        <v>0</v>
      </c>
      <c r="AC135" s="538">
        <f>INDEX(D2.Demographic!$K:$K,MATCH($C135,D2.Demographic!$C:$C,0))</f>
        <v>0</v>
      </c>
      <c r="AD135" s="538">
        <f>INDEX(D2.Demographic!$L:$L,MATCH($C135,D2.Demographic!$C:$C,0))</f>
        <v>0</v>
      </c>
      <c r="AE135" s="538">
        <f>INDEX(D2.Demographic!$M:$M,MATCH($C135,D2.Demographic!$C:$C,0))</f>
        <v>0</v>
      </c>
      <c r="AF135" s="538">
        <f>INDEX(D2.Demographic!$N:$N,MATCH($C135,D2.Demographic!$C:$C,0))</f>
        <v>0</v>
      </c>
    </row>
    <row r="136" spans="1:32" ht="20.100000000000001" customHeight="1">
      <c r="A136" s="527" t="str">
        <f t="shared" si="6"/>
        <v/>
      </c>
      <c r="B136" s="527" t="str">
        <f t="shared" si="7"/>
        <v/>
      </c>
      <c r="C136" s="542">
        <v>122</v>
      </c>
      <c r="D136" s="529"/>
      <c r="E136" s="530"/>
      <c r="F136" s="531"/>
      <c r="G136" s="532"/>
      <c r="H136" s="530"/>
      <c r="I136" s="533"/>
      <c r="J136" s="532"/>
      <c r="K136" s="530"/>
      <c r="L136" s="534" t="str">
        <f>IF($K136="","",IF($E136="","",IF(B.TransitionalProg!$H$8&gt;0,"",VLOOKUP($E136,' A.Property'!$P$44:$R$50,2,FALSE))))</f>
        <v/>
      </c>
      <c r="M136" s="534" t="str">
        <f>IF($K136="","",IF($E136="","",IF(B.TransitionalProg!$H$8&gt;0,"",VLOOKUP($E136,' A.Property'!$P$44:$R$50,3,FALSE))))</f>
        <v/>
      </c>
      <c r="N136" s="535" t="str">
        <f>IF(K136="", "", IF(E136="", "",IF(B.TransitionalProg!$H$8&gt;0,"",IF(K136&lt;L136,"overHOUSED?",IF(K136&gt;M136, "OVERcrowded?","")))))</f>
        <v/>
      </c>
      <c r="O136" s="536"/>
      <c r="P136" s="737"/>
      <c r="Q136" s="532"/>
      <c r="R136" s="532"/>
      <c r="S136" s="532"/>
      <c r="T136" s="532"/>
      <c r="U136" s="826" t="str">
        <f t="shared" si="4"/>
        <v/>
      </c>
      <c r="V136" s="531"/>
      <c r="W136" s="532"/>
      <c r="X136" s="537" t="str">
        <f t="shared" si="5"/>
        <v/>
      </c>
      <c r="Y136" s="538">
        <f>INDEX(D2.Demographic!$G:$G,MATCH($C136,D2.Demographic!$C:$C,0))</f>
        <v>0</v>
      </c>
      <c r="Z136" s="538">
        <f>INDEX(D2.Demographic!$H:$H,MATCH($C136,D2.Demographic!$C:$C,0))</f>
        <v>0</v>
      </c>
      <c r="AA136" s="538">
        <f>INDEX(D2.Demographic!$I:$I,MATCH($C136,D2.Demographic!$C:$C,0))</f>
        <v>0</v>
      </c>
      <c r="AB136" s="538">
        <f>INDEX(D2.Demographic!$J:$J,MATCH($C136,D2.Demographic!$C:$C,0))</f>
        <v>0</v>
      </c>
      <c r="AC136" s="538">
        <f>INDEX(D2.Demographic!$K:$K,MATCH($C136,D2.Demographic!$C:$C,0))</f>
        <v>0</v>
      </c>
      <c r="AD136" s="538">
        <f>INDEX(D2.Demographic!$L:$L,MATCH($C136,D2.Demographic!$C:$C,0))</f>
        <v>0</v>
      </c>
      <c r="AE136" s="538">
        <f>INDEX(D2.Demographic!$M:$M,MATCH($C136,D2.Demographic!$C:$C,0))</f>
        <v>0</v>
      </c>
      <c r="AF136" s="538">
        <f>INDEX(D2.Demographic!$N:$N,MATCH($C136,D2.Demographic!$C:$C,0))</f>
        <v>0</v>
      </c>
    </row>
    <row r="137" spans="1:32" ht="20.100000000000001" customHeight="1">
      <c r="A137" s="527" t="str">
        <f t="shared" si="6"/>
        <v/>
      </c>
      <c r="B137" s="527" t="str">
        <f t="shared" si="7"/>
        <v/>
      </c>
      <c r="C137" s="542">
        <v>123</v>
      </c>
      <c r="D137" s="529"/>
      <c r="E137" s="530"/>
      <c r="F137" s="531"/>
      <c r="G137" s="532"/>
      <c r="H137" s="530"/>
      <c r="I137" s="533"/>
      <c r="J137" s="532"/>
      <c r="K137" s="530"/>
      <c r="L137" s="534" t="str">
        <f>IF($K137="","",IF($E137="","",IF(B.TransitionalProg!$H$8&gt;0,"",VLOOKUP($E137,' A.Property'!$P$44:$R$50,2,FALSE))))</f>
        <v/>
      </c>
      <c r="M137" s="534" t="str">
        <f>IF($K137="","",IF($E137="","",IF(B.TransitionalProg!$H$8&gt;0,"",VLOOKUP($E137,' A.Property'!$P$44:$R$50,3,FALSE))))</f>
        <v/>
      </c>
      <c r="N137" s="535" t="str">
        <f>IF(K137="", "", IF(E137="", "",IF(B.TransitionalProg!$H$8&gt;0,"",IF(K137&lt;L137,"overHOUSED?",IF(K137&gt;M137, "OVERcrowded?","")))))</f>
        <v/>
      </c>
      <c r="O137" s="536"/>
      <c r="P137" s="737"/>
      <c r="Q137" s="532"/>
      <c r="R137" s="532"/>
      <c r="S137" s="532"/>
      <c r="T137" s="532"/>
      <c r="U137" s="826" t="str">
        <f t="shared" si="4"/>
        <v/>
      </c>
      <c r="V137" s="531"/>
      <c r="W137" s="532"/>
      <c r="X137" s="537" t="str">
        <f t="shared" si="5"/>
        <v/>
      </c>
      <c r="Y137" s="538">
        <f>INDEX(D2.Demographic!$G:$G,MATCH($C137,D2.Demographic!$C:$C,0))</f>
        <v>0</v>
      </c>
      <c r="Z137" s="538">
        <f>INDEX(D2.Demographic!$H:$H,MATCH($C137,D2.Demographic!$C:$C,0))</f>
        <v>0</v>
      </c>
      <c r="AA137" s="538">
        <f>INDEX(D2.Demographic!$I:$I,MATCH($C137,D2.Demographic!$C:$C,0))</f>
        <v>0</v>
      </c>
      <c r="AB137" s="538">
        <f>INDEX(D2.Demographic!$J:$J,MATCH($C137,D2.Demographic!$C:$C,0))</f>
        <v>0</v>
      </c>
      <c r="AC137" s="538">
        <f>INDEX(D2.Demographic!$K:$K,MATCH($C137,D2.Demographic!$C:$C,0))</f>
        <v>0</v>
      </c>
      <c r="AD137" s="538">
        <f>INDEX(D2.Demographic!$L:$L,MATCH($C137,D2.Demographic!$C:$C,0))</f>
        <v>0</v>
      </c>
      <c r="AE137" s="538">
        <f>INDEX(D2.Demographic!$M:$M,MATCH($C137,D2.Demographic!$C:$C,0))</f>
        <v>0</v>
      </c>
      <c r="AF137" s="538">
        <f>INDEX(D2.Demographic!$N:$N,MATCH($C137,D2.Demographic!$C:$C,0))</f>
        <v>0</v>
      </c>
    </row>
    <row r="138" spans="1:32" ht="20.100000000000001" customHeight="1">
      <c r="A138" s="527" t="str">
        <f t="shared" si="6"/>
        <v/>
      </c>
      <c r="B138" s="527" t="str">
        <f t="shared" si="7"/>
        <v/>
      </c>
      <c r="C138" s="542">
        <v>124</v>
      </c>
      <c r="D138" s="529"/>
      <c r="E138" s="530"/>
      <c r="F138" s="531"/>
      <c r="G138" s="532"/>
      <c r="H138" s="530"/>
      <c r="I138" s="533"/>
      <c r="J138" s="532"/>
      <c r="K138" s="530"/>
      <c r="L138" s="534" t="str">
        <f>IF($K138="","",IF($E138="","",IF(B.TransitionalProg!$H$8&gt;0,"",VLOOKUP($E138,' A.Property'!$P$44:$R$50,2,FALSE))))</f>
        <v/>
      </c>
      <c r="M138" s="534" t="str">
        <f>IF($K138="","",IF($E138="","",IF(B.TransitionalProg!$H$8&gt;0,"",VLOOKUP($E138,' A.Property'!$P$44:$R$50,3,FALSE))))</f>
        <v/>
      </c>
      <c r="N138" s="535" t="str">
        <f>IF(K138="", "", IF(E138="", "",IF(B.TransitionalProg!$H$8&gt;0,"",IF(K138&lt;L138,"overHOUSED?",IF(K138&gt;M138, "OVERcrowded?","")))))</f>
        <v/>
      </c>
      <c r="O138" s="536"/>
      <c r="P138" s="737"/>
      <c r="Q138" s="532"/>
      <c r="R138" s="532"/>
      <c r="S138" s="532"/>
      <c r="T138" s="532"/>
      <c r="U138" s="826" t="str">
        <f t="shared" si="4"/>
        <v/>
      </c>
      <c r="V138" s="531"/>
      <c r="W138" s="532"/>
      <c r="X138" s="537" t="str">
        <f t="shared" si="5"/>
        <v/>
      </c>
      <c r="Y138" s="538">
        <f>INDEX(D2.Demographic!$G:$G,MATCH($C138,D2.Demographic!$C:$C,0))</f>
        <v>0</v>
      </c>
      <c r="Z138" s="538">
        <f>INDEX(D2.Demographic!$H:$H,MATCH($C138,D2.Demographic!$C:$C,0))</f>
        <v>0</v>
      </c>
      <c r="AA138" s="538">
        <f>INDEX(D2.Demographic!$I:$I,MATCH($C138,D2.Demographic!$C:$C,0))</f>
        <v>0</v>
      </c>
      <c r="AB138" s="538">
        <f>INDEX(D2.Demographic!$J:$J,MATCH($C138,D2.Demographic!$C:$C,0))</f>
        <v>0</v>
      </c>
      <c r="AC138" s="538">
        <f>INDEX(D2.Demographic!$K:$K,MATCH($C138,D2.Demographic!$C:$C,0))</f>
        <v>0</v>
      </c>
      <c r="AD138" s="538">
        <f>INDEX(D2.Demographic!$L:$L,MATCH($C138,D2.Demographic!$C:$C,0))</f>
        <v>0</v>
      </c>
      <c r="AE138" s="538">
        <f>INDEX(D2.Demographic!$M:$M,MATCH($C138,D2.Demographic!$C:$C,0))</f>
        <v>0</v>
      </c>
      <c r="AF138" s="538">
        <f>INDEX(D2.Demographic!$N:$N,MATCH($C138,D2.Demographic!$C:$C,0))</f>
        <v>0</v>
      </c>
    </row>
    <row r="139" spans="1:32" ht="20.100000000000001" customHeight="1">
      <c r="A139" s="527" t="str">
        <f t="shared" si="6"/>
        <v/>
      </c>
      <c r="B139" s="527" t="str">
        <f t="shared" si="7"/>
        <v/>
      </c>
      <c r="C139" s="542">
        <v>125</v>
      </c>
      <c r="D139" s="529"/>
      <c r="E139" s="530"/>
      <c r="F139" s="531"/>
      <c r="G139" s="532"/>
      <c r="H139" s="530"/>
      <c r="I139" s="533"/>
      <c r="J139" s="532"/>
      <c r="K139" s="530"/>
      <c r="L139" s="534" t="str">
        <f>IF($K139="","",IF($E139="","",IF(B.TransitionalProg!$H$8&gt;0,"",VLOOKUP($E139,' A.Property'!$P$44:$R$50,2,FALSE))))</f>
        <v/>
      </c>
      <c r="M139" s="534" t="str">
        <f>IF($K139="","",IF($E139="","",IF(B.TransitionalProg!$H$8&gt;0,"",VLOOKUP($E139,' A.Property'!$P$44:$R$50,3,FALSE))))</f>
        <v/>
      </c>
      <c r="N139" s="535" t="str">
        <f>IF(K139="", "", IF(E139="", "",IF(B.TransitionalProg!$H$8&gt;0,"",IF(K139&lt;L139,"overHOUSED?",IF(K139&gt;M139, "OVERcrowded?","")))))</f>
        <v/>
      </c>
      <c r="O139" s="536"/>
      <c r="P139" s="737"/>
      <c r="Q139" s="532"/>
      <c r="R139" s="532"/>
      <c r="S139" s="532"/>
      <c r="T139" s="532"/>
      <c r="U139" s="826" t="str">
        <f t="shared" si="4"/>
        <v/>
      </c>
      <c r="V139" s="531"/>
      <c r="W139" s="532"/>
      <c r="X139" s="537" t="str">
        <f t="shared" si="5"/>
        <v/>
      </c>
      <c r="Y139" s="538">
        <f>INDEX(D2.Demographic!$G:$G,MATCH($C139,D2.Demographic!$C:$C,0))</f>
        <v>0</v>
      </c>
      <c r="Z139" s="538">
        <f>INDEX(D2.Demographic!$H:$H,MATCH($C139,D2.Demographic!$C:$C,0))</f>
        <v>0</v>
      </c>
      <c r="AA139" s="538">
        <f>INDEX(D2.Demographic!$I:$I,MATCH($C139,D2.Demographic!$C:$C,0))</f>
        <v>0</v>
      </c>
      <c r="AB139" s="538">
        <f>INDEX(D2.Demographic!$J:$J,MATCH($C139,D2.Demographic!$C:$C,0))</f>
        <v>0</v>
      </c>
      <c r="AC139" s="538">
        <f>INDEX(D2.Demographic!$K:$K,MATCH($C139,D2.Demographic!$C:$C,0))</f>
        <v>0</v>
      </c>
      <c r="AD139" s="538">
        <f>INDEX(D2.Demographic!$L:$L,MATCH($C139,D2.Demographic!$C:$C,0))</f>
        <v>0</v>
      </c>
      <c r="AE139" s="538">
        <f>INDEX(D2.Demographic!$M:$M,MATCH($C139,D2.Demographic!$C:$C,0))</f>
        <v>0</v>
      </c>
      <c r="AF139" s="538">
        <f>INDEX(D2.Demographic!$N:$N,MATCH($C139,D2.Demographic!$C:$C,0))</f>
        <v>0</v>
      </c>
    </row>
    <row r="140" spans="1:32" ht="20.100000000000001" customHeight="1">
      <c r="A140" s="527" t="str">
        <f t="shared" si="6"/>
        <v/>
      </c>
      <c r="B140" s="527" t="str">
        <f t="shared" si="7"/>
        <v/>
      </c>
      <c r="C140" s="542">
        <v>126</v>
      </c>
      <c r="D140" s="529"/>
      <c r="E140" s="530"/>
      <c r="F140" s="531"/>
      <c r="G140" s="532"/>
      <c r="H140" s="530"/>
      <c r="I140" s="533"/>
      <c r="J140" s="532"/>
      <c r="K140" s="530"/>
      <c r="L140" s="534" t="str">
        <f>IF($K140="","",IF($E140="","",IF(B.TransitionalProg!$H$8&gt;0,"",VLOOKUP($E140,' A.Property'!$P$44:$R$50,2,FALSE))))</f>
        <v/>
      </c>
      <c r="M140" s="534" t="str">
        <f>IF($K140="","",IF($E140="","",IF(B.TransitionalProg!$H$8&gt;0,"",VLOOKUP($E140,' A.Property'!$P$44:$R$50,3,FALSE))))</f>
        <v/>
      </c>
      <c r="N140" s="535" t="str">
        <f>IF(K140="", "", IF(E140="", "",IF(B.TransitionalProg!$H$8&gt;0,"",IF(K140&lt;L140,"overHOUSED?",IF(K140&gt;M140, "OVERcrowded?","")))))</f>
        <v/>
      </c>
      <c r="O140" s="536"/>
      <c r="P140" s="737"/>
      <c r="Q140" s="532"/>
      <c r="R140" s="532"/>
      <c r="S140" s="532"/>
      <c r="T140" s="532"/>
      <c r="U140" s="826" t="str">
        <f t="shared" si="4"/>
        <v/>
      </c>
      <c r="V140" s="531"/>
      <c r="W140" s="532"/>
      <c r="X140" s="537" t="str">
        <f t="shared" si="5"/>
        <v/>
      </c>
      <c r="Y140" s="538">
        <f>INDEX(D2.Demographic!$G:$G,MATCH($C140,D2.Demographic!$C:$C,0))</f>
        <v>0</v>
      </c>
      <c r="Z140" s="538">
        <f>INDEX(D2.Demographic!$H:$H,MATCH($C140,D2.Demographic!$C:$C,0))</f>
        <v>0</v>
      </c>
      <c r="AA140" s="538">
        <f>INDEX(D2.Demographic!$I:$I,MATCH($C140,D2.Demographic!$C:$C,0))</f>
        <v>0</v>
      </c>
      <c r="AB140" s="538">
        <f>INDEX(D2.Demographic!$J:$J,MATCH($C140,D2.Demographic!$C:$C,0))</f>
        <v>0</v>
      </c>
      <c r="AC140" s="538">
        <f>INDEX(D2.Demographic!$K:$K,MATCH($C140,D2.Demographic!$C:$C,0))</f>
        <v>0</v>
      </c>
      <c r="AD140" s="538">
        <f>INDEX(D2.Demographic!$L:$L,MATCH($C140,D2.Demographic!$C:$C,0))</f>
        <v>0</v>
      </c>
      <c r="AE140" s="538">
        <f>INDEX(D2.Demographic!$M:$M,MATCH($C140,D2.Demographic!$C:$C,0))</f>
        <v>0</v>
      </c>
      <c r="AF140" s="538">
        <f>INDEX(D2.Demographic!$N:$N,MATCH($C140,D2.Demographic!$C:$C,0))</f>
        <v>0</v>
      </c>
    </row>
    <row r="141" spans="1:32" ht="20.100000000000001" customHeight="1">
      <c r="A141" s="527" t="str">
        <f t="shared" si="6"/>
        <v/>
      </c>
      <c r="B141" s="527" t="str">
        <f t="shared" si="7"/>
        <v/>
      </c>
      <c r="C141" s="542">
        <v>127</v>
      </c>
      <c r="D141" s="529"/>
      <c r="E141" s="530"/>
      <c r="F141" s="531"/>
      <c r="G141" s="532"/>
      <c r="H141" s="530"/>
      <c r="I141" s="533"/>
      <c r="J141" s="532"/>
      <c r="K141" s="530"/>
      <c r="L141" s="534" t="str">
        <f>IF($K141="","",IF($E141="","",IF(B.TransitionalProg!$H$8&gt;0,"",VLOOKUP($E141,' A.Property'!$P$44:$R$50,2,FALSE))))</f>
        <v/>
      </c>
      <c r="M141" s="534" t="str">
        <f>IF($K141="","",IF($E141="","",IF(B.TransitionalProg!$H$8&gt;0,"",VLOOKUP($E141,' A.Property'!$P$44:$R$50,3,FALSE))))</f>
        <v/>
      </c>
      <c r="N141" s="535" t="str">
        <f>IF(K141="", "", IF(E141="", "",IF(B.TransitionalProg!$H$8&gt;0,"",IF(K141&lt;L141,"overHOUSED?",IF(K141&gt;M141, "OVERcrowded?","")))))</f>
        <v/>
      </c>
      <c r="O141" s="536"/>
      <c r="P141" s="737"/>
      <c r="Q141" s="532"/>
      <c r="R141" s="532"/>
      <c r="S141" s="532"/>
      <c r="T141" s="532"/>
      <c r="U141" s="826" t="str">
        <f t="shared" si="4"/>
        <v/>
      </c>
      <c r="V141" s="531"/>
      <c r="W141" s="532"/>
      <c r="X141" s="537" t="str">
        <f t="shared" si="5"/>
        <v/>
      </c>
      <c r="Y141" s="538">
        <f>INDEX(D2.Demographic!$G:$G,MATCH($C141,D2.Demographic!$C:$C,0))</f>
        <v>0</v>
      </c>
      <c r="Z141" s="538">
        <f>INDEX(D2.Demographic!$H:$H,MATCH($C141,D2.Demographic!$C:$C,0))</f>
        <v>0</v>
      </c>
      <c r="AA141" s="538">
        <f>INDEX(D2.Demographic!$I:$I,MATCH($C141,D2.Demographic!$C:$C,0))</f>
        <v>0</v>
      </c>
      <c r="AB141" s="538">
        <f>INDEX(D2.Demographic!$J:$J,MATCH($C141,D2.Demographic!$C:$C,0))</f>
        <v>0</v>
      </c>
      <c r="AC141" s="538">
        <f>INDEX(D2.Demographic!$K:$K,MATCH($C141,D2.Demographic!$C:$C,0))</f>
        <v>0</v>
      </c>
      <c r="AD141" s="538">
        <f>INDEX(D2.Demographic!$L:$L,MATCH($C141,D2.Demographic!$C:$C,0))</f>
        <v>0</v>
      </c>
      <c r="AE141" s="538">
        <f>INDEX(D2.Demographic!$M:$M,MATCH($C141,D2.Demographic!$C:$C,0))</f>
        <v>0</v>
      </c>
      <c r="AF141" s="538">
        <f>INDEX(D2.Demographic!$N:$N,MATCH($C141,D2.Demographic!$C:$C,0))</f>
        <v>0</v>
      </c>
    </row>
    <row r="142" spans="1:32" ht="20.100000000000001" customHeight="1">
      <c r="A142" s="527" t="str">
        <f t="shared" si="6"/>
        <v/>
      </c>
      <c r="B142" s="527" t="str">
        <f t="shared" si="7"/>
        <v/>
      </c>
      <c r="C142" s="542">
        <v>128</v>
      </c>
      <c r="D142" s="529"/>
      <c r="E142" s="530"/>
      <c r="F142" s="531"/>
      <c r="G142" s="532"/>
      <c r="H142" s="530"/>
      <c r="I142" s="533"/>
      <c r="J142" s="532"/>
      <c r="K142" s="530"/>
      <c r="L142" s="534" t="str">
        <f>IF($K142="","",IF($E142="","",IF(B.TransitionalProg!$H$8&gt;0,"",VLOOKUP($E142,' A.Property'!$P$44:$R$50,2,FALSE))))</f>
        <v/>
      </c>
      <c r="M142" s="534" t="str">
        <f>IF($K142="","",IF($E142="","",IF(B.TransitionalProg!$H$8&gt;0,"",VLOOKUP($E142,' A.Property'!$P$44:$R$50,3,FALSE))))</f>
        <v/>
      </c>
      <c r="N142" s="535" t="str">
        <f>IF(K142="", "", IF(E142="", "",IF(B.TransitionalProg!$H$8&gt;0,"",IF(K142&lt;L142,"overHOUSED?",IF(K142&gt;M142, "OVERcrowded?","")))))</f>
        <v/>
      </c>
      <c r="O142" s="536"/>
      <c r="P142" s="737"/>
      <c r="Q142" s="532"/>
      <c r="R142" s="532"/>
      <c r="S142" s="532"/>
      <c r="T142" s="532"/>
      <c r="U142" s="826" t="str">
        <f t="shared" si="4"/>
        <v/>
      </c>
      <c r="V142" s="531"/>
      <c r="W142" s="532"/>
      <c r="X142" s="537" t="str">
        <f t="shared" si="5"/>
        <v/>
      </c>
      <c r="Y142" s="538">
        <f>INDEX(D2.Demographic!$G:$G,MATCH($C142,D2.Demographic!$C:$C,0))</f>
        <v>0</v>
      </c>
      <c r="Z142" s="538">
        <f>INDEX(D2.Demographic!$H:$H,MATCH($C142,D2.Demographic!$C:$C,0))</f>
        <v>0</v>
      </c>
      <c r="AA142" s="538">
        <f>INDEX(D2.Demographic!$I:$I,MATCH($C142,D2.Demographic!$C:$C,0))</f>
        <v>0</v>
      </c>
      <c r="AB142" s="538">
        <f>INDEX(D2.Demographic!$J:$J,MATCH($C142,D2.Demographic!$C:$C,0))</f>
        <v>0</v>
      </c>
      <c r="AC142" s="538">
        <f>INDEX(D2.Demographic!$K:$K,MATCH($C142,D2.Demographic!$C:$C,0))</f>
        <v>0</v>
      </c>
      <c r="AD142" s="538">
        <f>INDEX(D2.Demographic!$L:$L,MATCH($C142,D2.Demographic!$C:$C,0))</f>
        <v>0</v>
      </c>
      <c r="AE142" s="538">
        <f>INDEX(D2.Demographic!$M:$M,MATCH($C142,D2.Demographic!$C:$C,0))</f>
        <v>0</v>
      </c>
      <c r="AF142" s="538">
        <f>INDEX(D2.Demographic!$N:$N,MATCH($C142,D2.Demographic!$C:$C,0))</f>
        <v>0</v>
      </c>
    </row>
    <row r="143" spans="1:32" ht="20.100000000000001" customHeight="1">
      <c r="A143" s="527" t="str">
        <f t="shared" si="6"/>
        <v/>
      </c>
      <c r="B143" s="527" t="str">
        <f t="shared" si="7"/>
        <v/>
      </c>
      <c r="C143" s="542">
        <v>129</v>
      </c>
      <c r="D143" s="529"/>
      <c r="E143" s="530"/>
      <c r="F143" s="531"/>
      <c r="G143" s="532"/>
      <c r="H143" s="530"/>
      <c r="I143" s="533"/>
      <c r="J143" s="532"/>
      <c r="K143" s="530"/>
      <c r="L143" s="534" t="str">
        <f>IF($K143="","",IF($E143="","",IF(B.TransitionalProg!$H$8&gt;0,"",VLOOKUP($E143,' A.Property'!$P$44:$R$50,2,FALSE))))</f>
        <v/>
      </c>
      <c r="M143" s="534" t="str">
        <f>IF($K143="","",IF($E143="","",IF(B.TransitionalProg!$H$8&gt;0,"",VLOOKUP($E143,' A.Property'!$P$44:$R$50,3,FALSE))))</f>
        <v/>
      </c>
      <c r="N143" s="535" t="str">
        <f>IF(K143="", "", IF(E143="", "",IF(B.TransitionalProg!$H$8&gt;0,"",IF(K143&lt;L143,"overHOUSED?",IF(K143&gt;M143, "OVERcrowded?","")))))</f>
        <v/>
      </c>
      <c r="O143" s="536"/>
      <c r="P143" s="737"/>
      <c r="Q143" s="532"/>
      <c r="R143" s="532"/>
      <c r="S143" s="532"/>
      <c r="T143" s="532"/>
      <c r="U143" s="826" t="str">
        <f t="shared" si="4"/>
        <v/>
      </c>
      <c r="V143" s="531"/>
      <c r="W143" s="532"/>
      <c r="X143" s="537" t="str">
        <f t="shared" si="5"/>
        <v/>
      </c>
      <c r="Y143" s="538">
        <f>INDEX(D2.Demographic!$G:$G,MATCH($C143,D2.Demographic!$C:$C,0))</f>
        <v>0</v>
      </c>
      <c r="Z143" s="538">
        <f>INDEX(D2.Demographic!$H:$H,MATCH($C143,D2.Demographic!$C:$C,0))</f>
        <v>0</v>
      </c>
      <c r="AA143" s="538">
        <f>INDEX(D2.Demographic!$I:$I,MATCH($C143,D2.Demographic!$C:$C,0))</f>
        <v>0</v>
      </c>
      <c r="AB143" s="538">
        <f>INDEX(D2.Demographic!$J:$J,MATCH($C143,D2.Demographic!$C:$C,0))</f>
        <v>0</v>
      </c>
      <c r="AC143" s="538">
        <f>INDEX(D2.Demographic!$K:$K,MATCH($C143,D2.Demographic!$C:$C,0))</f>
        <v>0</v>
      </c>
      <c r="AD143" s="538">
        <f>INDEX(D2.Demographic!$L:$L,MATCH($C143,D2.Demographic!$C:$C,0))</f>
        <v>0</v>
      </c>
      <c r="AE143" s="538">
        <f>INDEX(D2.Demographic!$M:$M,MATCH($C143,D2.Demographic!$C:$C,0))</f>
        <v>0</v>
      </c>
      <c r="AF143" s="538">
        <f>INDEX(D2.Demographic!$N:$N,MATCH($C143,D2.Demographic!$C:$C,0))</f>
        <v>0</v>
      </c>
    </row>
    <row r="144" spans="1:32" ht="20.100000000000001" customHeight="1">
      <c r="A144" s="527" t="str">
        <f t="shared" si="6"/>
        <v/>
      </c>
      <c r="B144" s="527" t="str">
        <f t="shared" si="7"/>
        <v/>
      </c>
      <c r="C144" s="542">
        <v>130</v>
      </c>
      <c r="D144" s="529"/>
      <c r="E144" s="530"/>
      <c r="F144" s="531"/>
      <c r="G144" s="532"/>
      <c r="H144" s="530"/>
      <c r="I144" s="533"/>
      <c r="J144" s="532"/>
      <c r="K144" s="530"/>
      <c r="L144" s="534" t="str">
        <f>IF($K144="","",IF($E144="","",IF(B.TransitionalProg!$H$8&gt;0,"",VLOOKUP($E144,' A.Property'!$P$44:$R$50,2,FALSE))))</f>
        <v/>
      </c>
      <c r="M144" s="534" t="str">
        <f>IF($K144="","",IF($E144="","",IF(B.TransitionalProg!$H$8&gt;0,"",VLOOKUP($E144,' A.Property'!$P$44:$R$50,3,FALSE))))</f>
        <v/>
      </c>
      <c r="N144" s="535" t="str">
        <f>IF(K144="", "", IF(E144="", "",IF(B.TransitionalProg!$H$8&gt;0,"",IF(K144&lt;L144,"overHOUSED?",IF(K144&gt;M144, "OVERcrowded?","")))))</f>
        <v/>
      </c>
      <c r="O144" s="536"/>
      <c r="P144" s="737"/>
      <c r="Q144" s="532"/>
      <c r="R144" s="532"/>
      <c r="S144" s="532"/>
      <c r="T144" s="532"/>
      <c r="U144" s="826" t="str">
        <f t="shared" ref="U144:U207" si="8">IF(S144&gt;0, IF(J144&gt;0, (S144+T144)*12/J144, ""),"")</f>
        <v/>
      </c>
      <c r="V144" s="531"/>
      <c r="W144" s="532"/>
      <c r="X144" s="537" t="str">
        <f t="shared" ref="X144:X207" si="9">IF(S144-W144=0,"",W144/(S144-W144))</f>
        <v/>
      </c>
      <c r="Y144" s="538">
        <f>INDEX(D2.Demographic!$G:$G,MATCH($C144,D2.Demographic!$C:$C,0))</f>
        <v>0</v>
      </c>
      <c r="Z144" s="538">
        <f>INDEX(D2.Demographic!$H:$H,MATCH($C144,D2.Demographic!$C:$C,0))</f>
        <v>0</v>
      </c>
      <c r="AA144" s="538">
        <f>INDEX(D2.Demographic!$I:$I,MATCH($C144,D2.Demographic!$C:$C,0))</f>
        <v>0</v>
      </c>
      <c r="AB144" s="538">
        <f>INDEX(D2.Demographic!$J:$J,MATCH($C144,D2.Demographic!$C:$C,0))</f>
        <v>0</v>
      </c>
      <c r="AC144" s="538">
        <f>INDEX(D2.Demographic!$K:$K,MATCH($C144,D2.Demographic!$C:$C,0))</f>
        <v>0</v>
      </c>
      <c r="AD144" s="538">
        <f>INDEX(D2.Demographic!$L:$L,MATCH($C144,D2.Demographic!$C:$C,0))</f>
        <v>0</v>
      </c>
      <c r="AE144" s="538">
        <f>INDEX(D2.Demographic!$M:$M,MATCH($C144,D2.Demographic!$C:$C,0))</f>
        <v>0</v>
      </c>
      <c r="AF144" s="538">
        <f>INDEX(D2.Demographic!$N:$N,MATCH($C144,D2.Demographic!$C:$C,0))</f>
        <v>0</v>
      </c>
    </row>
    <row r="145" spans="1:32" ht="20.100000000000001" customHeight="1">
      <c r="A145" s="527" t="str">
        <f t="shared" ref="A145:A208" si="10">IF(D145&lt;&gt;"", $A$15, "")</f>
        <v/>
      </c>
      <c r="B145" s="527" t="str">
        <f t="shared" ref="B145:B208" si="11">IF(D145&lt;&gt;"", B$15, "")</f>
        <v/>
      </c>
      <c r="C145" s="542">
        <v>131</v>
      </c>
      <c r="D145" s="529"/>
      <c r="E145" s="530"/>
      <c r="F145" s="531"/>
      <c r="G145" s="532"/>
      <c r="H145" s="530"/>
      <c r="I145" s="533"/>
      <c r="J145" s="532"/>
      <c r="K145" s="530"/>
      <c r="L145" s="534" t="str">
        <f>IF($K145="","",IF($E145="","",IF(B.TransitionalProg!$H$8&gt;0,"",VLOOKUP($E145,' A.Property'!$P$44:$R$50,2,FALSE))))</f>
        <v/>
      </c>
      <c r="M145" s="534" t="str">
        <f>IF($K145="","",IF($E145="","",IF(B.TransitionalProg!$H$8&gt;0,"",VLOOKUP($E145,' A.Property'!$P$44:$R$50,3,FALSE))))</f>
        <v/>
      </c>
      <c r="N145" s="535" t="str">
        <f>IF(K145="", "", IF(E145="", "",IF(B.TransitionalProg!$H$8&gt;0,"",IF(K145&lt;L145,"overHOUSED?",IF(K145&gt;M145, "OVERcrowded?","")))))</f>
        <v/>
      </c>
      <c r="O145" s="536"/>
      <c r="P145" s="737"/>
      <c r="Q145" s="532"/>
      <c r="R145" s="532"/>
      <c r="S145" s="532"/>
      <c r="T145" s="532"/>
      <c r="U145" s="826" t="str">
        <f t="shared" si="8"/>
        <v/>
      </c>
      <c r="V145" s="531"/>
      <c r="W145" s="532"/>
      <c r="X145" s="537" t="str">
        <f t="shared" si="9"/>
        <v/>
      </c>
      <c r="Y145" s="538">
        <f>INDEX(D2.Demographic!$G:$G,MATCH($C145,D2.Demographic!$C:$C,0))</f>
        <v>0</v>
      </c>
      <c r="Z145" s="538">
        <f>INDEX(D2.Demographic!$H:$H,MATCH($C145,D2.Demographic!$C:$C,0))</f>
        <v>0</v>
      </c>
      <c r="AA145" s="538">
        <f>INDEX(D2.Demographic!$I:$I,MATCH($C145,D2.Demographic!$C:$C,0))</f>
        <v>0</v>
      </c>
      <c r="AB145" s="538">
        <f>INDEX(D2.Demographic!$J:$J,MATCH($C145,D2.Demographic!$C:$C,0))</f>
        <v>0</v>
      </c>
      <c r="AC145" s="538">
        <f>INDEX(D2.Demographic!$K:$K,MATCH($C145,D2.Demographic!$C:$C,0))</f>
        <v>0</v>
      </c>
      <c r="AD145" s="538">
        <f>INDEX(D2.Demographic!$L:$L,MATCH($C145,D2.Demographic!$C:$C,0))</f>
        <v>0</v>
      </c>
      <c r="AE145" s="538">
        <f>INDEX(D2.Demographic!$M:$M,MATCH($C145,D2.Demographic!$C:$C,0))</f>
        <v>0</v>
      </c>
      <c r="AF145" s="538">
        <f>INDEX(D2.Demographic!$N:$N,MATCH($C145,D2.Demographic!$C:$C,0))</f>
        <v>0</v>
      </c>
    </row>
    <row r="146" spans="1:32" ht="20.100000000000001" customHeight="1">
      <c r="A146" s="527" t="str">
        <f t="shared" si="10"/>
        <v/>
      </c>
      <c r="B146" s="527" t="str">
        <f t="shared" si="11"/>
        <v/>
      </c>
      <c r="C146" s="542">
        <v>132</v>
      </c>
      <c r="D146" s="529"/>
      <c r="E146" s="530"/>
      <c r="F146" s="531"/>
      <c r="G146" s="532"/>
      <c r="H146" s="530"/>
      <c r="I146" s="533"/>
      <c r="J146" s="532"/>
      <c r="K146" s="530"/>
      <c r="L146" s="534" t="str">
        <f>IF($K146="","",IF($E146="","",IF(B.TransitionalProg!$H$8&gt;0,"",VLOOKUP($E146,' A.Property'!$P$44:$R$50,2,FALSE))))</f>
        <v/>
      </c>
      <c r="M146" s="534" t="str">
        <f>IF($K146="","",IF($E146="","",IF(B.TransitionalProg!$H$8&gt;0,"",VLOOKUP($E146,' A.Property'!$P$44:$R$50,3,FALSE))))</f>
        <v/>
      </c>
      <c r="N146" s="535" t="str">
        <f>IF(K146="", "", IF(E146="", "",IF(B.TransitionalProg!$H$8&gt;0,"",IF(K146&lt;L146,"overHOUSED?",IF(K146&gt;M146, "OVERcrowded?","")))))</f>
        <v/>
      </c>
      <c r="O146" s="536"/>
      <c r="P146" s="737"/>
      <c r="Q146" s="532"/>
      <c r="R146" s="532"/>
      <c r="S146" s="532"/>
      <c r="T146" s="532"/>
      <c r="U146" s="826" t="str">
        <f t="shared" si="8"/>
        <v/>
      </c>
      <c r="V146" s="531"/>
      <c r="W146" s="532"/>
      <c r="X146" s="537" t="str">
        <f t="shared" si="9"/>
        <v/>
      </c>
      <c r="Y146" s="538">
        <f>INDEX(D2.Demographic!$G:$G,MATCH($C146,D2.Demographic!$C:$C,0))</f>
        <v>0</v>
      </c>
      <c r="Z146" s="538">
        <f>INDEX(D2.Demographic!$H:$H,MATCH($C146,D2.Demographic!$C:$C,0))</f>
        <v>0</v>
      </c>
      <c r="AA146" s="538">
        <f>INDEX(D2.Demographic!$I:$I,MATCH($C146,D2.Demographic!$C:$C,0))</f>
        <v>0</v>
      </c>
      <c r="AB146" s="538">
        <f>INDEX(D2.Demographic!$J:$J,MATCH($C146,D2.Demographic!$C:$C,0))</f>
        <v>0</v>
      </c>
      <c r="AC146" s="538">
        <f>INDEX(D2.Demographic!$K:$K,MATCH($C146,D2.Demographic!$C:$C,0))</f>
        <v>0</v>
      </c>
      <c r="AD146" s="538">
        <f>INDEX(D2.Demographic!$L:$L,MATCH($C146,D2.Demographic!$C:$C,0))</f>
        <v>0</v>
      </c>
      <c r="AE146" s="538">
        <f>INDEX(D2.Demographic!$M:$M,MATCH($C146,D2.Demographic!$C:$C,0))</f>
        <v>0</v>
      </c>
      <c r="AF146" s="538">
        <f>INDEX(D2.Demographic!$N:$N,MATCH($C146,D2.Demographic!$C:$C,0))</f>
        <v>0</v>
      </c>
    </row>
    <row r="147" spans="1:32" ht="20.100000000000001" customHeight="1">
      <c r="A147" s="527" t="str">
        <f t="shared" si="10"/>
        <v/>
      </c>
      <c r="B147" s="527" t="str">
        <f t="shared" si="11"/>
        <v/>
      </c>
      <c r="C147" s="542">
        <v>133</v>
      </c>
      <c r="D147" s="529"/>
      <c r="E147" s="530"/>
      <c r="F147" s="531"/>
      <c r="G147" s="532"/>
      <c r="H147" s="530"/>
      <c r="I147" s="533"/>
      <c r="J147" s="532"/>
      <c r="K147" s="530"/>
      <c r="L147" s="534" t="str">
        <f>IF($K147="","",IF($E147="","",IF(B.TransitionalProg!$H$8&gt;0,"",VLOOKUP($E147,' A.Property'!$P$44:$R$50,2,FALSE))))</f>
        <v/>
      </c>
      <c r="M147" s="534" t="str">
        <f>IF($K147="","",IF($E147="","",IF(B.TransitionalProg!$H$8&gt;0,"",VLOOKUP($E147,' A.Property'!$P$44:$R$50,3,FALSE))))</f>
        <v/>
      </c>
      <c r="N147" s="535" t="str">
        <f>IF(K147="", "", IF(E147="", "",IF(B.TransitionalProg!$H$8&gt;0,"",IF(K147&lt;L147,"overHOUSED?",IF(K147&gt;M147, "OVERcrowded?","")))))</f>
        <v/>
      </c>
      <c r="O147" s="536"/>
      <c r="P147" s="737"/>
      <c r="Q147" s="532"/>
      <c r="R147" s="532"/>
      <c r="S147" s="532"/>
      <c r="T147" s="532"/>
      <c r="U147" s="826" t="str">
        <f t="shared" si="8"/>
        <v/>
      </c>
      <c r="V147" s="531"/>
      <c r="W147" s="532"/>
      <c r="X147" s="537" t="str">
        <f t="shared" si="9"/>
        <v/>
      </c>
      <c r="Y147" s="538">
        <f>INDEX(D2.Demographic!$G:$G,MATCH($C147,D2.Demographic!$C:$C,0))</f>
        <v>0</v>
      </c>
      <c r="Z147" s="538">
        <f>INDEX(D2.Demographic!$H:$H,MATCH($C147,D2.Demographic!$C:$C,0))</f>
        <v>0</v>
      </c>
      <c r="AA147" s="538">
        <f>INDEX(D2.Demographic!$I:$I,MATCH($C147,D2.Demographic!$C:$C,0))</f>
        <v>0</v>
      </c>
      <c r="AB147" s="538">
        <f>INDEX(D2.Demographic!$J:$J,MATCH($C147,D2.Demographic!$C:$C,0))</f>
        <v>0</v>
      </c>
      <c r="AC147" s="538">
        <f>INDEX(D2.Demographic!$K:$K,MATCH($C147,D2.Demographic!$C:$C,0))</f>
        <v>0</v>
      </c>
      <c r="AD147" s="538">
        <f>INDEX(D2.Demographic!$L:$L,MATCH($C147,D2.Demographic!$C:$C,0))</f>
        <v>0</v>
      </c>
      <c r="AE147" s="538">
        <f>INDEX(D2.Demographic!$M:$M,MATCH($C147,D2.Demographic!$C:$C,0))</f>
        <v>0</v>
      </c>
      <c r="AF147" s="538">
        <f>INDEX(D2.Demographic!$N:$N,MATCH($C147,D2.Demographic!$C:$C,0))</f>
        <v>0</v>
      </c>
    </row>
    <row r="148" spans="1:32" ht="20.100000000000001" customHeight="1">
      <c r="A148" s="527" t="str">
        <f t="shared" si="10"/>
        <v/>
      </c>
      <c r="B148" s="527" t="str">
        <f t="shared" si="11"/>
        <v/>
      </c>
      <c r="C148" s="542">
        <v>134</v>
      </c>
      <c r="D148" s="529"/>
      <c r="E148" s="530"/>
      <c r="F148" s="531"/>
      <c r="G148" s="532"/>
      <c r="H148" s="530"/>
      <c r="I148" s="533"/>
      <c r="J148" s="532"/>
      <c r="K148" s="530"/>
      <c r="L148" s="534" t="str">
        <f>IF($K148="","",IF($E148="","",IF(B.TransitionalProg!$H$8&gt;0,"",VLOOKUP($E148,' A.Property'!$P$44:$R$50,2,FALSE))))</f>
        <v/>
      </c>
      <c r="M148" s="534" t="str">
        <f>IF($K148="","",IF($E148="","",IF(B.TransitionalProg!$H$8&gt;0,"",VLOOKUP($E148,' A.Property'!$P$44:$R$50,3,FALSE))))</f>
        <v/>
      </c>
      <c r="N148" s="535" t="str">
        <f>IF(K148="", "", IF(E148="", "",IF(B.TransitionalProg!$H$8&gt;0,"",IF(K148&lt;L148,"overHOUSED?",IF(K148&gt;M148, "OVERcrowded?","")))))</f>
        <v/>
      </c>
      <c r="O148" s="536"/>
      <c r="P148" s="737"/>
      <c r="Q148" s="532"/>
      <c r="R148" s="532"/>
      <c r="S148" s="532"/>
      <c r="T148" s="532"/>
      <c r="U148" s="826" t="str">
        <f t="shared" si="8"/>
        <v/>
      </c>
      <c r="V148" s="531"/>
      <c r="W148" s="532"/>
      <c r="X148" s="537" t="str">
        <f t="shared" si="9"/>
        <v/>
      </c>
      <c r="Y148" s="538">
        <f>INDEX(D2.Demographic!$G:$G,MATCH($C148,D2.Demographic!$C:$C,0))</f>
        <v>0</v>
      </c>
      <c r="Z148" s="538">
        <f>INDEX(D2.Demographic!$H:$H,MATCH($C148,D2.Demographic!$C:$C,0))</f>
        <v>0</v>
      </c>
      <c r="AA148" s="538">
        <f>INDEX(D2.Demographic!$I:$I,MATCH($C148,D2.Demographic!$C:$C,0))</f>
        <v>0</v>
      </c>
      <c r="AB148" s="538">
        <f>INDEX(D2.Demographic!$J:$J,MATCH($C148,D2.Demographic!$C:$C,0))</f>
        <v>0</v>
      </c>
      <c r="AC148" s="538">
        <f>INDEX(D2.Demographic!$K:$K,MATCH($C148,D2.Demographic!$C:$C,0))</f>
        <v>0</v>
      </c>
      <c r="AD148" s="538">
        <f>INDEX(D2.Demographic!$L:$L,MATCH($C148,D2.Demographic!$C:$C,0))</f>
        <v>0</v>
      </c>
      <c r="AE148" s="538">
        <f>INDEX(D2.Demographic!$M:$M,MATCH($C148,D2.Demographic!$C:$C,0))</f>
        <v>0</v>
      </c>
      <c r="AF148" s="538">
        <f>INDEX(D2.Demographic!$N:$N,MATCH($C148,D2.Demographic!$C:$C,0))</f>
        <v>0</v>
      </c>
    </row>
    <row r="149" spans="1:32" ht="20.100000000000001" customHeight="1">
      <c r="A149" s="527" t="str">
        <f t="shared" si="10"/>
        <v/>
      </c>
      <c r="B149" s="527" t="str">
        <f t="shared" si="11"/>
        <v/>
      </c>
      <c r="C149" s="542">
        <v>135</v>
      </c>
      <c r="D149" s="529"/>
      <c r="E149" s="530"/>
      <c r="F149" s="531"/>
      <c r="G149" s="532"/>
      <c r="H149" s="530"/>
      <c r="I149" s="533"/>
      <c r="J149" s="532"/>
      <c r="K149" s="530"/>
      <c r="L149" s="534" t="str">
        <f>IF($K149="","",IF($E149="","",IF(B.TransitionalProg!$H$8&gt;0,"",VLOOKUP($E149,' A.Property'!$P$44:$R$50,2,FALSE))))</f>
        <v/>
      </c>
      <c r="M149" s="534" t="str">
        <f>IF($K149="","",IF($E149="","",IF(B.TransitionalProg!$H$8&gt;0,"",VLOOKUP($E149,' A.Property'!$P$44:$R$50,3,FALSE))))</f>
        <v/>
      </c>
      <c r="N149" s="535" t="str">
        <f>IF(K149="", "", IF(E149="", "",IF(B.TransitionalProg!$H$8&gt;0,"",IF(K149&lt;L149,"overHOUSED?",IF(K149&gt;M149, "OVERcrowded?","")))))</f>
        <v/>
      </c>
      <c r="O149" s="536"/>
      <c r="P149" s="737"/>
      <c r="Q149" s="532"/>
      <c r="R149" s="532"/>
      <c r="S149" s="532"/>
      <c r="T149" s="532"/>
      <c r="U149" s="826" t="str">
        <f t="shared" si="8"/>
        <v/>
      </c>
      <c r="V149" s="531"/>
      <c r="W149" s="532"/>
      <c r="X149" s="537" t="str">
        <f t="shared" si="9"/>
        <v/>
      </c>
      <c r="Y149" s="538">
        <f>INDEX(D2.Demographic!$G:$G,MATCH($C149,D2.Demographic!$C:$C,0))</f>
        <v>0</v>
      </c>
      <c r="Z149" s="538">
        <f>INDEX(D2.Demographic!$H:$H,MATCH($C149,D2.Demographic!$C:$C,0))</f>
        <v>0</v>
      </c>
      <c r="AA149" s="538">
        <f>INDEX(D2.Demographic!$I:$I,MATCH($C149,D2.Demographic!$C:$C,0))</f>
        <v>0</v>
      </c>
      <c r="AB149" s="538">
        <f>INDEX(D2.Demographic!$J:$J,MATCH($C149,D2.Demographic!$C:$C,0))</f>
        <v>0</v>
      </c>
      <c r="AC149" s="538">
        <f>INDEX(D2.Demographic!$K:$K,MATCH($C149,D2.Demographic!$C:$C,0))</f>
        <v>0</v>
      </c>
      <c r="AD149" s="538">
        <f>INDEX(D2.Demographic!$L:$L,MATCH($C149,D2.Demographic!$C:$C,0))</f>
        <v>0</v>
      </c>
      <c r="AE149" s="538">
        <f>INDEX(D2.Demographic!$M:$M,MATCH($C149,D2.Demographic!$C:$C,0))</f>
        <v>0</v>
      </c>
      <c r="AF149" s="538">
        <f>INDEX(D2.Demographic!$N:$N,MATCH($C149,D2.Demographic!$C:$C,0))</f>
        <v>0</v>
      </c>
    </row>
    <row r="150" spans="1:32" ht="20.100000000000001" customHeight="1">
      <c r="A150" s="527" t="str">
        <f t="shared" si="10"/>
        <v/>
      </c>
      <c r="B150" s="527" t="str">
        <f t="shared" si="11"/>
        <v/>
      </c>
      <c r="C150" s="542">
        <v>136</v>
      </c>
      <c r="D150" s="529"/>
      <c r="E150" s="530"/>
      <c r="F150" s="531"/>
      <c r="G150" s="532"/>
      <c r="H150" s="530"/>
      <c r="I150" s="533"/>
      <c r="J150" s="532"/>
      <c r="K150" s="530"/>
      <c r="L150" s="534" t="str">
        <f>IF($K150="","",IF($E150="","",IF(B.TransitionalProg!$H$8&gt;0,"",VLOOKUP($E150,' A.Property'!$P$44:$R$50,2,FALSE))))</f>
        <v/>
      </c>
      <c r="M150" s="534" t="str">
        <f>IF($K150="","",IF($E150="","",IF(B.TransitionalProg!$H$8&gt;0,"",VLOOKUP($E150,' A.Property'!$P$44:$R$50,3,FALSE))))</f>
        <v/>
      </c>
      <c r="N150" s="535" t="str">
        <f>IF(K150="", "", IF(E150="", "",IF(B.TransitionalProg!$H$8&gt;0,"",IF(K150&lt;L150,"overHOUSED?",IF(K150&gt;M150, "OVERcrowded?","")))))</f>
        <v/>
      </c>
      <c r="O150" s="536"/>
      <c r="P150" s="737"/>
      <c r="Q150" s="532"/>
      <c r="R150" s="532"/>
      <c r="S150" s="532"/>
      <c r="T150" s="532"/>
      <c r="U150" s="826" t="str">
        <f t="shared" si="8"/>
        <v/>
      </c>
      <c r="V150" s="531"/>
      <c r="W150" s="532"/>
      <c r="X150" s="537" t="str">
        <f t="shared" si="9"/>
        <v/>
      </c>
      <c r="Y150" s="538">
        <f>INDEX(D2.Demographic!$G:$G,MATCH($C150,D2.Demographic!$C:$C,0))</f>
        <v>0</v>
      </c>
      <c r="Z150" s="538">
        <f>INDEX(D2.Demographic!$H:$H,MATCH($C150,D2.Demographic!$C:$C,0))</f>
        <v>0</v>
      </c>
      <c r="AA150" s="538">
        <f>INDEX(D2.Demographic!$I:$I,MATCH($C150,D2.Demographic!$C:$C,0))</f>
        <v>0</v>
      </c>
      <c r="AB150" s="538">
        <f>INDEX(D2.Demographic!$J:$J,MATCH($C150,D2.Demographic!$C:$C,0))</f>
        <v>0</v>
      </c>
      <c r="AC150" s="538">
        <f>INDEX(D2.Demographic!$K:$K,MATCH($C150,D2.Demographic!$C:$C,0))</f>
        <v>0</v>
      </c>
      <c r="AD150" s="538">
        <f>INDEX(D2.Demographic!$L:$L,MATCH($C150,D2.Demographic!$C:$C,0))</f>
        <v>0</v>
      </c>
      <c r="AE150" s="538">
        <f>INDEX(D2.Demographic!$M:$M,MATCH($C150,D2.Demographic!$C:$C,0))</f>
        <v>0</v>
      </c>
      <c r="AF150" s="538">
        <f>INDEX(D2.Demographic!$N:$N,MATCH($C150,D2.Demographic!$C:$C,0))</f>
        <v>0</v>
      </c>
    </row>
    <row r="151" spans="1:32" ht="20.100000000000001" customHeight="1">
      <c r="A151" s="527" t="str">
        <f t="shared" si="10"/>
        <v/>
      </c>
      <c r="B151" s="527" t="str">
        <f t="shared" si="11"/>
        <v/>
      </c>
      <c r="C151" s="542">
        <v>137</v>
      </c>
      <c r="D151" s="529"/>
      <c r="E151" s="530"/>
      <c r="F151" s="531"/>
      <c r="G151" s="532"/>
      <c r="H151" s="530"/>
      <c r="I151" s="533"/>
      <c r="J151" s="532"/>
      <c r="K151" s="530"/>
      <c r="L151" s="534" t="str">
        <f>IF($K151="","",IF($E151="","",IF(B.TransitionalProg!$H$8&gt;0,"",VLOOKUP($E151,' A.Property'!$P$44:$R$50,2,FALSE))))</f>
        <v/>
      </c>
      <c r="M151" s="534" t="str">
        <f>IF($K151="","",IF($E151="","",IF(B.TransitionalProg!$H$8&gt;0,"",VLOOKUP($E151,' A.Property'!$P$44:$R$50,3,FALSE))))</f>
        <v/>
      </c>
      <c r="N151" s="535" t="str">
        <f>IF(K151="", "", IF(E151="", "",IF(B.TransitionalProg!$H$8&gt;0,"",IF(K151&lt;L151,"overHOUSED?",IF(K151&gt;M151, "OVERcrowded?","")))))</f>
        <v/>
      </c>
      <c r="O151" s="536"/>
      <c r="P151" s="737"/>
      <c r="Q151" s="532"/>
      <c r="R151" s="532"/>
      <c r="S151" s="532"/>
      <c r="T151" s="532"/>
      <c r="U151" s="826" t="str">
        <f t="shared" si="8"/>
        <v/>
      </c>
      <c r="V151" s="531"/>
      <c r="W151" s="532"/>
      <c r="X151" s="537" t="str">
        <f t="shared" si="9"/>
        <v/>
      </c>
      <c r="Y151" s="538">
        <f>INDEX(D2.Demographic!$G:$G,MATCH($C151,D2.Demographic!$C:$C,0))</f>
        <v>0</v>
      </c>
      <c r="Z151" s="538">
        <f>INDEX(D2.Demographic!$H:$H,MATCH($C151,D2.Demographic!$C:$C,0))</f>
        <v>0</v>
      </c>
      <c r="AA151" s="538">
        <f>INDEX(D2.Demographic!$I:$I,MATCH($C151,D2.Demographic!$C:$C,0))</f>
        <v>0</v>
      </c>
      <c r="AB151" s="538">
        <f>INDEX(D2.Demographic!$J:$J,MATCH($C151,D2.Demographic!$C:$C,0))</f>
        <v>0</v>
      </c>
      <c r="AC151" s="538">
        <f>INDEX(D2.Demographic!$K:$K,MATCH($C151,D2.Demographic!$C:$C,0))</f>
        <v>0</v>
      </c>
      <c r="AD151" s="538">
        <f>INDEX(D2.Demographic!$L:$L,MATCH($C151,D2.Demographic!$C:$C,0))</f>
        <v>0</v>
      </c>
      <c r="AE151" s="538">
        <f>INDEX(D2.Demographic!$M:$M,MATCH($C151,D2.Demographic!$C:$C,0))</f>
        <v>0</v>
      </c>
      <c r="AF151" s="538">
        <f>INDEX(D2.Demographic!$N:$N,MATCH($C151,D2.Demographic!$C:$C,0))</f>
        <v>0</v>
      </c>
    </row>
    <row r="152" spans="1:32" ht="20.100000000000001" customHeight="1">
      <c r="A152" s="527" t="str">
        <f t="shared" si="10"/>
        <v/>
      </c>
      <c r="B152" s="527" t="str">
        <f t="shared" si="11"/>
        <v/>
      </c>
      <c r="C152" s="542">
        <v>138</v>
      </c>
      <c r="D152" s="529"/>
      <c r="E152" s="530"/>
      <c r="F152" s="531"/>
      <c r="G152" s="532"/>
      <c r="H152" s="530"/>
      <c r="I152" s="533"/>
      <c r="J152" s="532"/>
      <c r="K152" s="530"/>
      <c r="L152" s="534" t="str">
        <f>IF($K152="","",IF($E152="","",IF(B.TransitionalProg!$H$8&gt;0,"",VLOOKUP($E152,' A.Property'!$P$44:$R$50,2,FALSE))))</f>
        <v/>
      </c>
      <c r="M152" s="534" t="str">
        <f>IF($K152="","",IF($E152="","",IF(B.TransitionalProg!$H$8&gt;0,"",VLOOKUP($E152,' A.Property'!$P$44:$R$50,3,FALSE))))</f>
        <v/>
      </c>
      <c r="N152" s="535" t="str">
        <f>IF(K152="", "", IF(E152="", "",IF(B.TransitionalProg!$H$8&gt;0,"",IF(K152&lt;L152,"overHOUSED?",IF(K152&gt;M152, "OVERcrowded?","")))))</f>
        <v/>
      </c>
      <c r="O152" s="536"/>
      <c r="P152" s="737"/>
      <c r="Q152" s="532"/>
      <c r="R152" s="532"/>
      <c r="S152" s="532"/>
      <c r="T152" s="532"/>
      <c r="U152" s="826" t="str">
        <f t="shared" si="8"/>
        <v/>
      </c>
      <c r="V152" s="531"/>
      <c r="W152" s="532"/>
      <c r="X152" s="537" t="str">
        <f t="shared" si="9"/>
        <v/>
      </c>
      <c r="Y152" s="538">
        <f>INDEX(D2.Demographic!$G:$G,MATCH($C152,D2.Demographic!$C:$C,0))</f>
        <v>0</v>
      </c>
      <c r="Z152" s="538">
        <f>INDEX(D2.Demographic!$H:$H,MATCH($C152,D2.Demographic!$C:$C,0))</f>
        <v>0</v>
      </c>
      <c r="AA152" s="538">
        <f>INDEX(D2.Demographic!$I:$I,MATCH($C152,D2.Demographic!$C:$C,0))</f>
        <v>0</v>
      </c>
      <c r="AB152" s="538">
        <f>INDEX(D2.Demographic!$J:$J,MATCH($C152,D2.Demographic!$C:$C,0))</f>
        <v>0</v>
      </c>
      <c r="AC152" s="538">
        <f>INDEX(D2.Demographic!$K:$K,MATCH($C152,D2.Demographic!$C:$C,0))</f>
        <v>0</v>
      </c>
      <c r="AD152" s="538">
        <f>INDEX(D2.Demographic!$L:$L,MATCH($C152,D2.Demographic!$C:$C,0))</f>
        <v>0</v>
      </c>
      <c r="AE152" s="538">
        <f>INDEX(D2.Demographic!$M:$M,MATCH($C152,D2.Demographic!$C:$C,0))</f>
        <v>0</v>
      </c>
      <c r="AF152" s="538">
        <f>INDEX(D2.Demographic!$N:$N,MATCH($C152,D2.Demographic!$C:$C,0))</f>
        <v>0</v>
      </c>
    </row>
    <row r="153" spans="1:32" ht="20.100000000000001" customHeight="1">
      <c r="A153" s="527" t="str">
        <f t="shared" si="10"/>
        <v/>
      </c>
      <c r="B153" s="527" t="str">
        <f t="shared" si="11"/>
        <v/>
      </c>
      <c r="C153" s="542">
        <v>139</v>
      </c>
      <c r="D153" s="529"/>
      <c r="E153" s="530"/>
      <c r="F153" s="531"/>
      <c r="G153" s="532"/>
      <c r="H153" s="530"/>
      <c r="I153" s="533"/>
      <c r="J153" s="532"/>
      <c r="K153" s="530"/>
      <c r="L153" s="534" t="str">
        <f>IF($K153="","",IF($E153="","",IF(B.TransitionalProg!$H$8&gt;0,"",VLOOKUP($E153,' A.Property'!$P$44:$R$50,2,FALSE))))</f>
        <v/>
      </c>
      <c r="M153" s="534" t="str">
        <f>IF($K153="","",IF($E153="","",IF(B.TransitionalProg!$H$8&gt;0,"",VLOOKUP($E153,' A.Property'!$P$44:$R$50,3,FALSE))))</f>
        <v/>
      </c>
      <c r="N153" s="535" t="str">
        <f>IF(K153="", "", IF(E153="", "",IF(B.TransitionalProg!$H$8&gt;0,"",IF(K153&lt;L153,"overHOUSED?",IF(K153&gt;M153, "OVERcrowded?","")))))</f>
        <v/>
      </c>
      <c r="O153" s="536"/>
      <c r="P153" s="737"/>
      <c r="Q153" s="532"/>
      <c r="R153" s="532"/>
      <c r="S153" s="532"/>
      <c r="T153" s="532"/>
      <c r="U153" s="826" t="str">
        <f t="shared" si="8"/>
        <v/>
      </c>
      <c r="V153" s="531"/>
      <c r="W153" s="532"/>
      <c r="X153" s="537" t="str">
        <f t="shared" si="9"/>
        <v/>
      </c>
      <c r="Y153" s="538">
        <f>INDEX(D2.Demographic!$G:$G,MATCH($C153,D2.Demographic!$C:$C,0))</f>
        <v>0</v>
      </c>
      <c r="Z153" s="538">
        <f>INDEX(D2.Demographic!$H:$H,MATCH($C153,D2.Demographic!$C:$C,0))</f>
        <v>0</v>
      </c>
      <c r="AA153" s="538">
        <f>INDEX(D2.Demographic!$I:$I,MATCH($C153,D2.Demographic!$C:$C,0))</f>
        <v>0</v>
      </c>
      <c r="AB153" s="538">
        <f>INDEX(D2.Demographic!$J:$J,MATCH($C153,D2.Demographic!$C:$C,0))</f>
        <v>0</v>
      </c>
      <c r="AC153" s="538">
        <f>INDEX(D2.Demographic!$K:$K,MATCH($C153,D2.Demographic!$C:$C,0))</f>
        <v>0</v>
      </c>
      <c r="AD153" s="538">
        <f>INDEX(D2.Demographic!$L:$L,MATCH($C153,D2.Demographic!$C:$C,0))</f>
        <v>0</v>
      </c>
      <c r="AE153" s="538">
        <f>INDEX(D2.Demographic!$M:$M,MATCH($C153,D2.Demographic!$C:$C,0))</f>
        <v>0</v>
      </c>
      <c r="AF153" s="538">
        <f>INDEX(D2.Demographic!$N:$N,MATCH($C153,D2.Demographic!$C:$C,0))</f>
        <v>0</v>
      </c>
    </row>
    <row r="154" spans="1:32" ht="20.100000000000001" customHeight="1">
      <c r="A154" s="527" t="str">
        <f t="shared" si="10"/>
        <v/>
      </c>
      <c r="B154" s="527" t="str">
        <f t="shared" si="11"/>
        <v/>
      </c>
      <c r="C154" s="542">
        <v>140</v>
      </c>
      <c r="D154" s="529"/>
      <c r="E154" s="530"/>
      <c r="F154" s="531"/>
      <c r="G154" s="532"/>
      <c r="H154" s="530"/>
      <c r="I154" s="533"/>
      <c r="J154" s="532"/>
      <c r="K154" s="530"/>
      <c r="L154" s="534" t="str">
        <f>IF($K154="","",IF($E154="","",IF(B.TransitionalProg!$H$8&gt;0,"",VLOOKUP($E154,' A.Property'!$P$44:$R$50,2,FALSE))))</f>
        <v/>
      </c>
      <c r="M154" s="534" t="str">
        <f>IF($K154="","",IF($E154="","",IF(B.TransitionalProg!$H$8&gt;0,"",VLOOKUP($E154,' A.Property'!$P$44:$R$50,3,FALSE))))</f>
        <v/>
      </c>
      <c r="N154" s="535" t="str">
        <f>IF(K154="", "", IF(E154="", "",IF(B.TransitionalProg!$H$8&gt;0,"",IF(K154&lt;L154,"overHOUSED?",IF(K154&gt;M154, "OVERcrowded?","")))))</f>
        <v/>
      </c>
      <c r="O154" s="536"/>
      <c r="P154" s="737"/>
      <c r="Q154" s="532"/>
      <c r="R154" s="532"/>
      <c r="S154" s="532"/>
      <c r="T154" s="532"/>
      <c r="U154" s="826" t="str">
        <f t="shared" si="8"/>
        <v/>
      </c>
      <c r="V154" s="531"/>
      <c r="W154" s="532"/>
      <c r="X154" s="537" t="str">
        <f t="shared" si="9"/>
        <v/>
      </c>
      <c r="Y154" s="538">
        <f>INDEX(D2.Demographic!$G:$G,MATCH($C154,D2.Demographic!$C:$C,0))</f>
        <v>0</v>
      </c>
      <c r="Z154" s="538">
        <f>INDEX(D2.Demographic!$H:$H,MATCH($C154,D2.Demographic!$C:$C,0))</f>
        <v>0</v>
      </c>
      <c r="AA154" s="538">
        <f>INDEX(D2.Demographic!$I:$I,MATCH($C154,D2.Demographic!$C:$C,0))</f>
        <v>0</v>
      </c>
      <c r="AB154" s="538">
        <f>INDEX(D2.Demographic!$J:$J,MATCH($C154,D2.Demographic!$C:$C,0))</f>
        <v>0</v>
      </c>
      <c r="AC154" s="538">
        <f>INDEX(D2.Demographic!$K:$K,MATCH($C154,D2.Demographic!$C:$C,0))</f>
        <v>0</v>
      </c>
      <c r="AD154" s="538">
        <f>INDEX(D2.Demographic!$L:$L,MATCH($C154,D2.Demographic!$C:$C,0))</f>
        <v>0</v>
      </c>
      <c r="AE154" s="538">
        <f>INDEX(D2.Demographic!$M:$M,MATCH($C154,D2.Demographic!$C:$C,0))</f>
        <v>0</v>
      </c>
      <c r="AF154" s="538">
        <f>INDEX(D2.Demographic!$N:$N,MATCH($C154,D2.Demographic!$C:$C,0))</f>
        <v>0</v>
      </c>
    </row>
    <row r="155" spans="1:32" ht="20.100000000000001" customHeight="1">
      <c r="A155" s="527" t="str">
        <f t="shared" si="10"/>
        <v/>
      </c>
      <c r="B155" s="527" t="str">
        <f t="shared" si="11"/>
        <v/>
      </c>
      <c r="C155" s="542">
        <v>141</v>
      </c>
      <c r="D155" s="529"/>
      <c r="E155" s="530"/>
      <c r="F155" s="531"/>
      <c r="G155" s="532"/>
      <c r="H155" s="530"/>
      <c r="I155" s="533"/>
      <c r="J155" s="532"/>
      <c r="K155" s="530"/>
      <c r="L155" s="534" t="str">
        <f>IF($K155="","",IF($E155="","",IF(B.TransitionalProg!$H$8&gt;0,"",VLOOKUP($E155,' A.Property'!$P$44:$R$50,2,FALSE))))</f>
        <v/>
      </c>
      <c r="M155" s="534" t="str">
        <f>IF($K155="","",IF($E155="","",IF(B.TransitionalProg!$H$8&gt;0,"",VLOOKUP($E155,' A.Property'!$P$44:$R$50,3,FALSE))))</f>
        <v/>
      </c>
      <c r="N155" s="535" t="str">
        <f>IF(K155="", "", IF(E155="", "",IF(B.TransitionalProg!$H$8&gt;0,"",IF(K155&lt;L155,"overHOUSED?",IF(K155&gt;M155, "OVERcrowded?","")))))</f>
        <v/>
      </c>
      <c r="O155" s="536"/>
      <c r="P155" s="737"/>
      <c r="Q155" s="532"/>
      <c r="R155" s="532"/>
      <c r="S155" s="532"/>
      <c r="T155" s="532"/>
      <c r="U155" s="826" t="str">
        <f t="shared" si="8"/>
        <v/>
      </c>
      <c r="V155" s="531"/>
      <c r="W155" s="532"/>
      <c r="X155" s="537" t="str">
        <f t="shared" si="9"/>
        <v/>
      </c>
      <c r="Y155" s="538">
        <f>INDEX(D2.Demographic!$G:$G,MATCH($C155,D2.Demographic!$C:$C,0))</f>
        <v>0</v>
      </c>
      <c r="Z155" s="538">
        <f>INDEX(D2.Demographic!$H:$H,MATCH($C155,D2.Demographic!$C:$C,0))</f>
        <v>0</v>
      </c>
      <c r="AA155" s="538">
        <f>INDEX(D2.Demographic!$I:$I,MATCH($C155,D2.Demographic!$C:$C,0))</f>
        <v>0</v>
      </c>
      <c r="AB155" s="538">
        <f>INDEX(D2.Demographic!$J:$J,MATCH($C155,D2.Demographic!$C:$C,0))</f>
        <v>0</v>
      </c>
      <c r="AC155" s="538">
        <f>INDEX(D2.Demographic!$K:$K,MATCH($C155,D2.Demographic!$C:$C,0))</f>
        <v>0</v>
      </c>
      <c r="AD155" s="538">
        <f>INDEX(D2.Demographic!$L:$L,MATCH($C155,D2.Demographic!$C:$C,0))</f>
        <v>0</v>
      </c>
      <c r="AE155" s="538">
        <f>INDEX(D2.Demographic!$M:$M,MATCH($C155,D2.Demographic!$C:$C,0))</f>
        <v>0</v>
      </c>
      <c r="AF155" s="538">
        <f>INDEX(D2.Demographic!$N:$N,MATCH($C155,D2.Demographic!$C:$C,0))</f>
        <v>0</v>
      </c>
    </row>
    <row r="156" spans="1:32" ht="20.100000000000001" customHeight="1">
      <c r="A156" s="527" t="str">
        <f t="shared" si="10"/>
        <v/>
      </c>
      <c r="B156" s="527" t="str">
        <f t="shared" si="11"/>
        <v/>
      </c>
      <c r="C156" s="542">
        <v>142</v>
      </c>
      <c r="D156" s="529"/>
      <c r="E156" s="530"/>
      <c r="F156" s="531"/>
      <c r="G156" s="532"/>
      <c r="H156" s="530"/>
      <c r="I156" s="533"/>
      <c r="J156" s="532"/>
      <c r="K156" s="530"/>
      <c r="L156" s="534" t="str">
        <f>IF($K156="","",IF($E156="","",IF(B.TransitionalProg!$H$8&gt;0,"",VLOOKUP($E156,' A.Property'!$P$44:$R$50,2,FALSE))))</f>
        <v/>
      </c>
      <c r="M156" s="534" t="str">
        <f>IF($K156="","",IF($E156="","",IF(B.TransitionalProg!$H$8&gt;0,"",VLOOKUP($E156,' A.Property'!$P$44:$R$50,3,FALSE))))</f>
        <v/>
      </c>
      <c r="N156" s="535" t="str">
        <f>IF(K156="", "", IF(E156="", "",IF(B.TransitionalProg!$H$8&gt;0,"",IF(K156&lt;L156,"overHOUSED?",IF(K156&gt;M156, "OVERcrowded?","")))))</f>
        <v/>
      </c>
      <c r="O156" s="536"/>
      <c r="P156" s="737"/>
      <c r="Q156" s="532"/>
      <c r="R156" s="532"/>
      <c r="S156" s="532"/>
      <c r="T156" s="532"/>
      <c r="U156" s="826" t="str">
        <f t="shared" si="8"/>
        <v/>
      </c>
      <c r="V156" s="531"/>
      <c r="W156" s="532"/>
      <c r="X156" s="537" t="str">
        <f t="shared" si="9"/>
        <v/>
      </c>
      <c r="Y156" s="538">
        <f>INDEX(D2.Demographic!$G:$G,MATCH($C156,D2.Demographic!$C:$C,0))</f>
        <v>0</v>
      </c>
      <c r="Z156" s="538">
        <f>INDEX(D2.Demographic!$H:$H,MATCH($C156,D2.Demographic!$C:$C,0))</f>
        <v>0</v>
      </c>
      <c r="AA156" s="538">
        <f>INDEX(D2.Demographic!$I:$I,MATCH($C156,D2.Demographic!$C:$C,0))</f>
        <v>0</v>
      </c>
      <c r="AB156" s="538">
        <f>INDEX(D2.Demographic!$J:$J,MATCH($C156,D2.Demographic!$C:$C,0))</f>
        <v>0</v>
      </c>
      <c r="AC156" s="538">
        <f>INDEX(D2.Demographic!$K:$K,MATCH($C156,D2.Demographic!$C:$C,0))</f>
        <v>0</v>
      </c>
      <c r="AD156" s="538">
        <f>INDEX(D2.Demographic!$L:$L,MATCH($C156,D2.Demographic!$C:$C,0))</f>
        <v>0</v>
      </c>
      <c r="AE156" s="538">
        <f>INDEX(D2.Demographic!$M:$M,MATCH($C156,D2.Demographic!$C:$C,0))</f>
        <v>0</v>
      </c>
      <c r="AF156" s="538">
        <f>INDEX(D2.Demographic!$N:$N,MATCH($C156,D2.Demographic!$C:$C,0))</f>
        <v>0</v>
      </c>
    </row>
    <row r="157" spans="1:32" ht="20.100000000000001" customHeight="1">
      <c r="A157" s="527" t="str">
        <f t="shared" si="10"/>
        <v/>
      </c>
      <c r="B157" s="527" t="str">
        <f t="shared" si="11"/>
        <v/>
      </c>
      <c r="C157" s="542">
        <v>143</v>
      </c>
      <c r="D157" s="529"/>
      <c r="E157" s="530"/>
      <c r="F157" s="531"/>
      <c r="G157" s="532"/>
      <c r="H157" s="530"/>
      <c r="I157" s="533"/>
      <c r="J157" s="532"/>
      <c r="K157" s="530"/>
      <c r="L157" s="534" t="str">
        <f>IF($K157="","",IF($E157="","",IF(B.TransitionalProg!$H$8&gt;0,"",VLOOKUP($E157,' A.Property'!$P$44:$R$50,2,FALSE))))</f>
        <v/>
      </c>
      <c r="M157" s="534" t="str">
        <f>IF($K157="","",IF($E157="","",IF(B.TransitionalProg!$H$8&gt;0,"",VLOOKUP($E157,' A.Property'!$P$44:$R$50,3,FALSE))))</f>
        <v/>
      </c>
      <c r="N157" s="535" t="str">
        <f>IF(K157="", "", IF(E157="", "",IF(B.TransitionalProg!$H$8&gt;0,"",IF(K157&lt;L157,"overHOUSED?",IF(K157&gt;M157, "OVERcrowded?","")))))</f>
        <v/>
      </c>
      <c r="O157" s="536"/>
      <c r="P157" s="737"/>
      <c r="Q157" s="532"/>
      <c r="R157" s="532"/>
      <c r="S157" s="532"/>
      <c r="T157" s="532"/>
      <c r="U157" s="826" t="str">
        <f t="shared" si="8"/>
        <v/>
      </c>
      <c r="V157" s="531"/>
      <c r="W157" s="532"/>
      <c r="X157" s="537" t="str">
        <f t="shared" si="9"/>
        <v/>
      </c>
      <c r="Y157" s="538">
        <f>INDEX(D2.Demographic!$G:$G,MATCH($C157,D2.Demographic!$C:$C,0))</f>
        <v>0</v>
      </c>
      <c r="Z157" s="538">
        <f>INDEX(D2.Demographic!$H:$H,MATCH($C157,D2.Demographic!$C:$C,0))</f>
        <v>0</v>
      </c>
      <c r="AA157" s="538">
        <f>INDEX(D2.Demographic!$I:$I,MATCH($C157,D2.Demographic!$C:$C,0))</f>
        <v>0</v>
      </c>
      <c r="AB157" s="538">
        <f>INDEX(D2.Demographic!$J:$J,MATCH($C157,D2.Demographic!$C:$C,0))</f>
        <v>0</v>
      </c>
      <c r="AC157" s="538">
        <f>INDEX(D2.Demographic!$K:$K,MATCH($C157,D2.Demographic!$C:$C,0))</f>
        <v>0</v>
      </c>
      <c r="AD157" s="538">
        <f>INDEX(D2.Demographic!$L:$L,MATCH($C157,D2.Demographic!$C:$C,0))</f>
        <v>0</v>
      </c>
      <c r="AE157" s="538">
        <f>INDEX(D2.Demographic!$M:$M,MATCH($C157,D2.Demographic!$C:$C,0))</f>
        <v>0</v>
      </c>
      <c r="AF157" s="538">
        <f>INDEX(D2.Demographic!$N:$N,MATCH($C157,D2.Demographic!$C:$C,0))</f>
        <v>0</v>
      </c>
    </row>
    <row r="158" spans="1:32" ht="20.100000000000001" customHeight="1">
      <c r="A158" s="527" t="str">
        <f t="shared" si="10"/>
        <v/>
      </c>
      <c r="B158" s="527" t="str">
        <f t="shared" si="11"/>
        <v/>
      </c>
      <c r="C158" s="542">
        <v>144</v>
      </c>
      <c r="D158" s="529"/>
      <c r="E158" s="530"/>
      <c r="F158" s="531"/>
      <c r="G158" s="532"/>
      <c r="H158" s="530"/>
      <c r="I158" s="533"/>
      <c r="J158" s="532"/>
      <c r="K158" s="530"/>
      <c r="L158" s="534" t="str">
        <f>IF($K158="","",IF($E158="","",IF(B.TransitionalProg!$H$8&gt;0,"",VLOOKUP($E158,' A.Property'!$P$44:$R$50,2,FALSE))))</f>
        <v/>
      </c>
      <c r="M158" s="534" t="str">
        <f>IF($K158="","",IF($E158="","",IF(B.TransitionalProg!$H$8&gt;0,"",VLOOKUP($E158,' A.Property'!$P$44:$R$50,3,FALSE))))</f>
        <v/>
      </c>
      <c r="N158" s="535" t="str">
        <f>IF(K158="", "", IF(E158="", "",IF(B.TransitionalProg!$H$8&gt;0,"",IF(K158&lt;L158,"overHOUSED?",IF(K158&gt;M158, "OVERcrowded?","")))))</f>
        <v/>
      </c>
      <c r="O158" s="536"/>
      <c r="P158" s="737"/>
      <c r="Q158" s="532"/>
      <c r="R158" s="532"/>
      <c r="S158" s="532"/>
      <c r="T158" s="532"/>
      <c r="U158" s="826" t="str">
        <f t="shared" si="8"/>
        <v/>
      </c>
      <c r="V158" s="531"/>
      <c r="W158" s="532"/>
      <c r="X158" s="537" t="str">
        <f t="shared" si="9"/>
        <v/>
      </c>
      <c r="Y158" s="538">
        <f>INDEX(D2.Demographic!$G:$G,MATCH($C158,D2.Demographic!$C:$C,0))</f>
        <v>0</v>
      </c>
      <c r="Z158" s="538">
        <f>INDEX(D2.Demographic!$H:$H,MATCH($C158,D2.Demographic!$C:$C,0))</f>
        <v>0</v>
      </c>
      <c r="AA158" s="538">
        <f>INDEX(D2.Demographic!$I:$I,MATCH($C158,D2.Demographic!$C:$C,0))</f>
        <v>0</v>
      </c>
      <c r="AB158" s="538">
        <f>INDEX(D2.Demographic!$J:$J,MATCH($C158,D2.Demographic!$C:$C,0))</f>
        <v>0</v>
      </c>
      <c r="AC158" s="538">
        <f>INDEX(D2.Demographic!$K:$K,MATCH($C158,D2.Demographic!$C:$C,0))</f>
        <v>0</v>
      </c>
      <c r="AD158" s="538">
        <f>INDEX(D2.Demographic!$L:$L,MATCH($C158,D2.Demographic!$C:$C,0))</f>
        <v>0</v>
      </c>
      <c r="AE158" s="538">
        <f>INDEX(D2.Demographic!$M:$M,MATCH($C158,D2.Demographic!$C:$C,0))</f>
        <v>0</v>
      </c>
      <c r="AF158" s="538">
        <f>INDEX(D2.Demographic!$N:$N,MATCH($C158,D2.Demographic!$C:$C,0))</f>
        <v>0</v>
      </c>
    </row>
    <row r="159" spans="1:32" ht="20.100000000000001" customHeight="1">
      <c r="A159" s="527" t="str">
        <f t="shared" si="10"/>
        <v/>
      </c>
      <c r="B159" s="527" t="str">
        <f t="shared" si="11"/>
        <v/>
      </c>
      <c r="C159" s="542">
        <v>145</v>
      </c>
      <c r="D159" s="529"/>
      <c r="E159" s="530"/>
      <c r="F159" s="531"/>
      <c r="G159" s="532"/>
      <c r="H159" s="530"/>
      <c r="I159" s="533"/>
      <c r="J159" s="532"/>
      <c r="K159" s="530"/>
      <c r="L159" s="534" t="str">
        <f>IF($K159="","",IF($E159="","",IF(B.TransitionalProg!$H$8&gt;0,"",VLOOKUP($E159,' A.Property'!$P$44:$R$50,2,FALSE))))</f>
        <v/>
      </c>
      <c r="M159" s="534" t="str">
        <f>IF($K159="","",IF($E159="","",IF(B.TransitionalProg!$H$8&gt;0,"",VLOOKUP($E159,' A.Property'!$P$44:$R$50,3,FALSE))))</f>
        <v/>
      </c>
      <c r="N159" s="535" t="str">
        <f>IF(K159="", "", IF(E159="", "",IF(B.TransitionalProg!$H$8&gt;0,"",IF(K159&lt;L159,"overHOUSED?",IF(K159&gt;M159, "OVERcrowded?","")))))</f>
        <v/>
      </c>
      <c r="O159" s="536"/>
      <c r="P159" s="737"/>
      <c r="Q159" s="532"/>
      <c r="R159" s="532"/>
      <c r="S159" s="532"/>
      <c r="T159" s="532"/>
      <c r="U159" s="826" t="str">
        <f t="shared" si="8"/>
        <v/>
      </c>
      <c r="V159" s="531"/>
      <c r="W159" s="532"/>
      <c r="X159" s="537" t="str">
        <f t="shared" si="9"/>
        <v/>
      </c>
      <c r="Y159" s="538">
        <f>INDEX(D2.Demographic!$G:$G,MATCH($C159,D2.Demographic!$C:$C,0))</f>
        <v>0</v>
      </c>
      <c r="Z159" s="538">
        <f>INDEX(D2.Demographic!$H:$H,MATCH($C159,D2.Demographic!$C:$C,0))</f>
        <v>0</v>
      </c>
      <c r="AA159" s="538">
        <f>INDEX(D2.Demographic!$I:$I,MATCH($C159,D2.Demographic!$C:$C,0))</f>
        <v>0</v>
      </c>
      <c r="AB159" s="538">
        <f>INDEX(D2.Demographic!$J:$J,MATCH($C159,D2.Demographic!$C:$C,0))</f>
        <v>0</v>
      </c>
      <c r="AC159" s="538">
        <f>INDEX(D2.Demographic!$K:$K,MATCH($C159,D2.Demographic!$C:$C,0))</f>
        <v>0</v>
      </c>
      <c r="AD159" s="538">
        <f>INDEX(D2.Demographic!$L:$L,MATCH($C159,D2.Demographic!$C:$C,0))</f>
        <v>0</v>
      </c>
      <c r="AE159" s="538">
        <f>INDEX(D2.Demographic!$M:$M,MATCH($C159,D2.Demographic!$C:$C,0))</f>
        <v>0</v>
      </c>
      <c r="AF159" s="538">
        <f>INDEX(D2.Demographic!$N:$N,MATCH($C159,D2.Demographic!$C:$C,0))</f>
        <v>0</v>
      </c>
    </row>
    <row r="160" spans="1:32" ht="20.100000000000001" customHeight="1">
      <c r="A160" s="527" t="str">
        <f t="shared" si="10"/>
        <v/>
      </c>
      <c r="B160" s="527" t="str">
        <f t="shared" si="11"/>
        <v/>
      </c>
      <c r="C160" s="542">
        <v>146</v>
      </c>
      <c r="D160" s="529"/>
      <c r="E160" s="530"/>
      <c r="F160" s="531"/>
      <c r="G160" s="532"/>
      <c r="H160" s="530"/>
      <c r="I160" s="533"/>
      <c r="J160" s="532"/>
      <c r="K160" s="530"/>
      <c r="L160" s="534" t="str">
        <f>IF($K160="","",IF($E160="","",IF(B.TransitionalProg!$H$8&gt;0,"",VLOOKUP($E160,' A.Property'!$P$44:$R$50,2,FALSE))))</f>
        <v/>
      </c>
      <c r="M160" s="534" t="str">
        <f>IF($K160="","",IF($E160="","",IF(B.TransitionalProg!$H$8&gt;0,"",VLOOKUP($E160,' A.Property'!$P$44:$R$50,3,FALSE))))</f>
        <v/>
      </c>
      <c r="N160" s="535" t="str">
        <f>IF(K160="", "", IF(E160="", "",IF(B.TransitionalProg!$H$8&gt;0,"",IF(K160&lt;L160,"overHOUSED?",IF(K160&gt;M160, "OVERcrowded?","")))))</f>
        <v/>
      </c>
      <c r="O160" s="536"/>
      <c r="P160" s="737"/>
      <c r="Q160" s="532"/>
      <c r="R160" s="532"/>
      <c r="S160" s="532"/>
      <c r="T160" s="532"/>
      <c r="U160" s="826" t="str">
        <f t="shared" si="8"/>
        <v/>
      </c>
      <c r="V160" s="531"/>
      <c r="W160" s="532"/>
      <c r="X160" s="537" t="str">
        <f t="shared" si="9"/>
        <v/>
      </c>
      <c r="Y160" s="538">
        <f>INDEX(D2.Demographic!$G:$G,MATCH($C160,D2.Demographic!$C:$C,0))</f>
        <v>0</v>
      </c>
      <c r="Z160" s="538">
        <f>INDEX(D2.Demographic!$H:$H,MATCH($C160,D2.Demographic!$C:$C,0))</f>
        <v>0</v>
      </c>
      <c r="AA160" s="538">
        <f>INDEX(D2.Demographic!$I:$I,MATCH($C160,D2.Demographic!$C:$C,0))</f>
        <v>0</v>
      </c>
      <c r="AB160" s="538">
        <f>INDEX(D2.Demographic!$J:$J,MATCH($C160,D2.Demographic!$C:$C,0))</f>
        <v>0</v>
      </c>
      <c r="AC160" s="538">
        <f>INDEX(D2.Demographic!$K:$K,MATCH($C160,D2.Demographic!$C:$C,0))</f>
        <v>0</v>
      </c>
      <c r="AD160" s="538">
        <f>INDEX(D2.Demographic!$L:$L,MATCH($C160,D2.Demographic!$C:$C,0))</f>
        <v>0</v>
      </c>
      <c r="AE160" s="538">
        <f>INDEX(D2.Demographic!$M:$M,MATCH($C160,D2.Demographic!$C:$C,0))</f>
        <v>0</v>
      </c>
      <c r="AF160" s="538">
        <f>INDEX(D2.Demographic!$N:$N,MATCH($C160,D2.Demographic!$C:$C,0))</f>
        <v>0</v>
      </c>
    </row>
    <row r="161" spans="1:32" ht="20.100000000000001" customHeight="1">
      <c r="A161" s="527" t="str">
        <f t="shared" si="10"/>
        <v/>
      </c>
      <c r="B161" s="527" t="str">
        <f t="shared" si="11"/>
        <v/>
      </c>
      <c r="C161" s="542">
        <v>147</v>
      </c>
      <c r="D161" s="529"/>
      <c r="E161" s="530"/>
      <c r="F161" s="531"/>
      <c r="G161" s="532"/>
      <c r="H161" s="530"/>
      <c r="I161" s="533"/>
      <c r="J161" s="532"/>
      <c r="K161" s="530"/>
      <c r="L161" s="534" t="str">
        <f>IF($K161="","",IF($E161="","",IF(B.TransitionalProg!$H$8&gt;0,"",VLOOKUP($E161,' A.Property'!$P$44:$R$50,2,FALSE))))</f>
        <v/>
      </c>
      <c r="M161" s="534" t="str">
        <f>IF($K161="","",IF($E161="","",IF(B.TransitionalProg!$H$8&gt;0,"",VLOOKUP($E161,' A.Property'!$P$44:$R$50,3,FALSE))))</f>
        <v/>
      </c>
      <c r="N161" s="535" t="str">
        <f>IF(K161="", "", IF(E161="", "",IF(B.TransitionalProg!$H$8&gt;0,"",IF(K161&lt;L161,"overHOUSED?",IF(K161&gt;M161, "OVERcrowded?","")))))</f>
        <v/>
      </c>
      <c r="O161" s="536"/>
      <c r="P161" s="737"/>
      <c r="Q161" s="532"/>
      <c r="R161" s="532"/>
      <c r="S161" s="532"/>
      <c r="T161" s="532"/>
      <c r="U161" s="826" t="str">
        <f t="shared" si="8"/>
        <v/>
      </c>
      <c r="V161" s="531"/>
      <c r="W161" s="532"/>
      <c r="X161" s="537" t="str">
        <f t="shared" si="9"/>
        <v/>
      </c>
      <c r="Y161" s="538">
        <f>INDEX(D2.Demographic!$G:$G,MATCH($C161,D2.Demographic!$C:$C,0))</f>
        <v>0</v>
      </c>
      <c r="Z161" s="538">
        <f>INDEX(D2.Demographic!$H:$H,MATCH($C161,D2.Demographic!$C:$C,0))</f>
        <v>0</v>
      </c>
      <c r="AA161" s="538">
        <f>INDEX(D2.Demographic!$I:$I,MATCH($C161,D2.Demographic!$C:$C,0))</f>
        <v>0</v>
      </c>
      <c r="AB161" s="538">
        <f>INDEX(D2.Demographic!$J:$J,MATCH($C161,D2.Demographic!$C:$C,0))</f>
        <v>0</v>
      </c>
      <c r="AC161" s="538">
        <f>INDEX(D2.Demographic!$K:$K,MATCH($C161,D2.Demographic!$C:$C,0))</f>
        <v>0</v>
      </c>
      <c r="AD161" s="538">
        <f>INDEX(D2.Demographic!$L:$L,MATCH($C161,D2.Demographic!$C:$C,0))</f>
        <v>0</v>
      </c>
      <c r="AE161" s="538">
        <f>INDEX(D2.Demographic!$M:$M,MATCH($C161,D2.Demographic!$C:$C,0))</f>
        <v>0</v>
      </c>
      <c r="AF161" s="538">
        <f>INDEX(D2.Demographic!$N:$N,MATCH($C161,D2.Demographic!$C:$C,0))</f>
        <v>0</v>
      </c>
    </row>
    <row r="162" spans="1:32" ht="20.100000000000001" customHeight="1">
      <c r="A162" s="527" t="str">
        <f t="shared" si="10"/>
        <v/>
      </c>
      <c r="B162" s="527" t="str">
        <f t="shared" si="11"/>
        <v/>
      </c>
      <c r="C162" s="542">
        <v>148</v>
      </c>
      <c r="D162" s="529"/>
      <c r="E162" s="530"/>
      <c r="F162" s="531"/>
      <c r="G162" s="532"/>
      <c r="H162" s="530"/>
      <c r="I162" s="533"/>
      <c r="J162" s="532"/>
      <c r="K162" s="530"/>
      <c r="L162" s="534" t="str">
        <f>IF($K162="","",IF($E162="","",IF(B.TransitionalProg!$H$8&gt;0,"",VLOOKUP($E162,' A.Property'!$P$44:$R$50,2,FALSE))))</f>
        <v/>
      </c>
      <c r="M162" s="534" t="str">
        <f>IF($K162="","",IF($E162="","",IF(B.TransitionalProg!$H$8&gt;0,"",VLOOKUP($E162,' A.Property'!$P$44:$R$50,3,FALSE))))</f>
        <v/>
      </c>
      <c r="N162" s="535" t="str">
        <f>IF(K162="", "", IF(E162="", "",IF(B.TransitionalProg!$H$8&gt;0,"",IF(K162&lt;L162,"overHOUSED?",IF(K162&gt;M162, "OVERcrowded?","")))))</f>
        <v/>
      </c>
      <c r="O162" s="536"/>
      <c r="P162" s="737"/>
      <c r="Q162" s="532"/>
      <c r="R162" s="532"/>
      <c r="S162" s="532"/>
      <c r="T162" s="532"/>
      <c r="U162" s="826" t="str">
        <f t="shared" si="8"/>
        <v/>
      </c>
      <c r="V162" s="531"/>
      <c r="W162" s="532"/>
      <c r="X162" s="537" t="str">
        <f t="shared" si="9"/>
        <v/>
      </c>
      <c r="Y162" s="538">
        <f>INDEX(D2.Demographic!$G:$G,MATCH($C162,D2.Demographic!$C:$C,0))</f>
        <v>0</v>
      </c>
      <c r="Z162" s="538">
        <f>INDEX(D2.Demographic!$H:$H,MATCH($C162,D2.Demographic!$C:$C,0))</f>
        <v>0</v>
      </c>
      <c r="AA162" s="538">
        <f>INDEX(D2.Demographic!$I:$I,MATCH($C162,D2.Demographic!$C:$C,0))</f>
        <v>0</v>
      </c>
      <c r="AB162" s="538">
        <f>INDEX(D2.Demographic!$J:$J,MATCH($C162,D2.Demographic!$C:$C,0))</f>
        <v>0</v>
      </c>
      <c r="AC162" s="538">
        <f>INDEX(D2.Demographic!$K:$K,MATCH($C162,D2.Demographic!$C:$C,0))</f>
        <v>0</v>
      </c>
      <c r="AD162" s="538">
        <f>INDEX(D2.Demographic!$L:$L,MATCH($C162,D2.Demographic!$C:$C,0))</f>
        <v>0</v>
      </c>
      <c r="AE162" s="538">
        <f>INDEX(D2.Demographic!$M:$M,MATCH($C162,D2.Demographic!$C:$C,0))</f>
        <v>0</v>
      </c>
      <c r="AF162" s="538">
        <f>INDEX(D2.Demographic!$N:$N,MATCH($C162,D2.Demographic!$C:$C,0))</f>
        <v>0</v>
      </c>
    </row>
    <row r="163" spans="1:32" ht="20.100000000000001" customHeight="1">
      <c r="A163" s="527" t="str">
        <f t="shared" si="10"/>
        <v/>
      </c>
      <c r="B163" s="527" t="str">
        <f t="shared" si="11"/>
        <v/>
      </c>
      <c r="C163" s="542">
        <v>149</v>
      </c>
      <c r="D163" s="529"/>
      <c r="E163" s="530"/>
      <c r="F163" s="531"/>
      <c r="G163" s="532"/>
      <c r="H163" s="530"/>
      <c r="I163" s="533"/>
      <c r="J163" s="532"/>
      <c r="K163" s="530"/>
      <c r="L163" s="534" t="str">
        <f>IF($K163="","",IF($E163="","",IF(B.TransitionalProg!$H$8&gt;0,"",VLOOKUP($E163,' A.Property'!$P$44:$R$50,2,FALSE))))</f>
        <v/>
      </c>
      <c r="M163" s="534" t="str">
        <f>IF($K163="","",IF($E163="","",IF(B.TransitionalProg!$H$8&gt;0,"",VLOOKUP($E163,' A.Property'!$P$44:$R$50,3,FALSE))))</f>
        <v/>
      </c>
      <c r="N163" s="535" t="str">
        <f>IF(K163="", "", IF(E163="", "",IF(B.TransitionalProg!$H$8&gt;0,"",IF(K163&lt;L163,"overHOUSED?",IF(K163&gt;M163, "OVERcrowded?","")))))</f>
        <v/>
      </c>
      <c r="O163" s="536"/>
      <c r="P163" s="737"/>
      <c r="Q163" s="532"/>
      <c r="R163" s="532"/>
      <c r="S163" s="532"/>
      <c r="T163" s="532"/>
      <c r="U163" s="826" t="str">
        <f t="shared" si="8"/>
        <v/>
      </c>
      <c r="V163" s="531"/>
      <c r="W163" s="532"/>
      <c r="X163" s="537" t="str">
        <f t="shared" si="9"/>
        <v/>
      </c>
      <c r="Y163" s="538">
        <f>INDEX(D2.Demographic!$G:$G,MATCH($C163,D2.Demographic!$C:$C,0))</f>
        <v>0</v>
      </c>
      <c r="Z163" s="538">
        <f>INDEX(D2.Demographic!$H:$H,MATCH($C163,D2.Demographic!$C:$C,0))</f>
        <v>0</v>
      </c>
      <c r="AA163" s="538">
        <f>INDEX(D2.Demographic!$I:$I,MATCH($C163,D2.Demographic!$C:$C,0))</f>
        <v>0</v>
      </c>
      <c r="AB163" s="538">
        <f>INDEX(D2.Demographic!$J:$J,MATCH($C163,D2.Demographic!$C:$C,0))</f>
        <v>0</v>
      </c>
      <c r="AC163" s="538">
        <f>INDEX(D2.Demographic!$K:$K,MATCH($C163,D2.Demographic!$C:$C,0))</f>
        <v>0</v>
      </c>
      <c r="AD163" s="538">
        <f>INDEX(D2.Demographic!$L:$L,MATCH($C163,D2.Demographic!$C:$C,0))</f>
        <v>0</v>
      </c>
      <c r="AE163" s="538">
        <f>INDEX(D2.Demographic!$M:$M,MATCH($C163,D2.Demographic!$C:$C,0))</f>
        <v>0</v>
      </c>
      <c r="AF163" s="538">
        <f>INDEX(D2.Demographic!$N:$N,MATCH($C163,D2.Demographic!$C:$C,0))</f>
        <v>0</v>
      </c>
    </row>
    <row r="164" spans="1:32" ht="20.100000000000001" customHeight="1">
      <c r="A164" s="527" t="str">
        <f t="shared" si="10"/>
        <v/>
      </c>
      <c r="B164" s="527" t="str">
        <f t="shared" si="11"/>
        <v/>
      </c>
      <c r="C164" s="542">
        <v>150</v>
      </c>
      <c r="D164" s="529"/>
      <c r="E164" s="530"/>
      <c r="F164" s="531"/>
      <c r="G164" s="532"/>
      <c r="H164" s="530"/>
      <c r="I164" s="533"/>
      <c r="J164" s="532"/>
      <c r="K164" s="530"/>
      <c r="L164" s="534" t="str">
        <f>IF($K164="","",IF($E164="","",IF(B.TransitionalProg!$H$8&gt;0,"",VLOOKUP($E164,' A.Property'!$P$44:$R$50,2,FALSE))))</f>
        <v/>
      </c>
      <c r="M164" s="534" t="str">
        <f>IF($K164="","",IF($E164="","",IF(B.TransitionalProg!$H$8&gt;0,"",VLOOKUP($E164,' A.Property'!$P$44:$R$50,3,FALSE))))</f>
        <v/>
      </c>
      <c r="N164" s="535" t="str">
        <f>IF(K164="", "", IF(E164="", "",IF(B.TransitionalProg!$H$8&gt;0,"",IF(K164&lt;L164,"overHOUSED?",IF(K164&gt;M164, "OVERcrowded?","")))))</f>
        <v/>
      </c>
      <c r="O164" s="536"/>
      <c r="P164" s="737"/>
      <c r="Q164" s="532"/>
      <c r="R164" s="532"/>
      <c r="S164" s="532"/>
      <c r="T164" s="532"/>
      <c r="U164" s="826" t="str">
        <f t="shared" si="8"/>
        <v/>
      </c>
      <c r="V164" s="531"/>
      <c r="W164" s="532"/>
      <c r="X164" s="537" t="str">
        <f t="shared" si="9"/>
        <v/>
      </c>
      <c r="Y164" s="538">
        <f>INDEX(D2.Demographic!$G:$G,MATCH($C164,D2.Demographic!$C:$C,0))</f>
        <v>0</v>
      </c>
      <c r="Z164" s="538">
        <f>INDEX(D2.Demographic!$H:$H,MATCH($C164,D2.Demographic!$C:$C,0))</f>
        <v>0</v>
      </c>
      <c r="AA164" s="538">
        <f>INDEX(D2.Demographic!$I:$I,MATCH($C164,D2.Demographic!$C:$C,0))</f>
        <v>0</v>
      </c>
      <c r="AB164" s="538">
        <f>INDEX(D2.Demographic!$J:$J,MATCH($C164,D2.Demographic!$C:$C,0))</f>
        <v>0</v>
      </c>
      <c r="AC164" s="538">
        <f>INDEX(D2.Demographic!$K:$K,MATCH($C164,D2.Demographic!$C:$C,0))</f>
        <v>0</v>
      </c>
      <c r="AD164" s="538">
        <f>INDEX(D2.Demographic!$L:$L,MATCH($C164,D2.Demographic!$C:$C,0))</f>
        <v>0</v>
      </c>
      <c r="AE164" s="538">
        <f>INDEX(D2.Demographic!$M:$M,MATCH($C164,D2.Demographic!$C:$C,0))</f>
        <v>0</v>
      </c>
      <c r="AF164" s="538">
        <f>INDEX(D2.Demographic!$N:$N,MATCH($C164,D2.Demographic!$C:$C,0))</f>
        <v>0</v>
      </c>
    </row>
    <row r="165" spans="1:32" ht="20.100000000000001" customHeight="1">
      <c r="A165" s="527" t="str">
        <f t="shared" si="10"/>
        <v/>
      </c>
      <c r="B165" s="527" t="str">
        <f t="shared" si="11"/>
        <v/>
      </c>
      <c r="C165" s="542">
        <v>151</v>
      </c>
      <c r="D165" s="529"/>
      <c r="E165" s="530"/>
      <c r="F165" s="531"/>
      <c r="G165" s="532"/>
      <c r="H165" s="530"/>
      <c r="I165" s="533"/>
      <c r="J165" s="532"/>
      <c r="K165" s="530"/>
      <c r="L165" s="534" t="str">
        <f>IF($K165="","",IF($E165="","",IF(B.TransitionalProg!$H$8&gt;0,"",VLOOKUP($E165,' A.Property'!$P$44:$R$50,2,FALSE))))</f>
        <v/>
      </c>
      <c r="M165" s="534" t="str">
        <f>IF($K165="","",IF($E165="","",IF(B.TransitionalProg!$H$8&gt;0,"",VLOOKUP($E165,' A.Property'!$P$44:$R$50,3,FALSE))))</f>
        <v/>
      </c>
      <c r="N165" s="535" t="str">
        <f>IF(K165="", "", IF(E165="", "",IF(B.TransitionalProg!$H$8&gt;0,"",IF(K165&lt;L165,"overHOUSED?",IF(K165&gt;M165, "OVERcrowded?","")))))</f>
        <v/>
      </c>
      <c r="O165" s="536"/>
      <c r="P165" s="737"/>
      <c r="Q165" s="532"/>
      <c r="R165" s="532"/>
      <c r="S165" s="532"/>
      <c r="T165" s="532"/>
      <c r="U165" s="826" t="str">
        <f t="shared" si="8"/>
        <v/>
      </c>
      <c r="V165" s="531"/>
      <c r="W165" s="532"/>
      <c r="X165" s="537" t="str">
        <f t="shared" si="9"/>
        <v/>
      </c>
      <c r="Y165" s="538">
        <f>INDEX(D2.Demographic!$G:$G,MATCH($C165,D2.Demographic!$C:$C,0))</f>
        <v>0</v>
      </c>
      <c r="Z165" s="538">
        <f>INDEX(D2.Demographic!$H:$H,MATCH($C165,D2.Demographic!$C:$C,0))</f>
        <v>0</v>
      </c>
      <c r="AA165" s="538">
        <f>INDEX(D2.Demographic!$I:$I,MATCH($C165,D2.Demographic!$C:$C,0))</f>
        <v>0</v>
      </c>
      <c r="AB165" s="538">
        <f>INDEX(D2.Demographic!$J:$J,MATCH($C165,D2.Demographic!$C:$C,0))</f>
        <v>0</v>
      </c>
      <c r="AC165" s="538">
        <f>INDEX(D2.Demographic!$K:$K,MATCH($C165,D2.Demographic!$C:$C,0))</f>
        <v>0</v>
      </c>
      <c r="AD165" s="538">
        <f>INDEX(D2.Demographic!$L:$L,MATCH($C165,D2.Demographic!$C:$C,0))</f>
        <v>0</v>
      </c>
      <c r="AE165" s="538">
        <f>INDEX(D2.Demographic!$M:$M,MATCH($C165,D2.Demographic!$C:$C,0))</f>
        <v>0</v>
      </c>
      <c r="AF165" s="538">
        <f>INDEX(D2.Demographic!$N:$N,MATCH($C165,D2.Demographic!$C:$C,0))</f>
        <v>0</v>
      </c>
    </row>
    <row r="166" spans="1:32" ht="20.100000000000001" customHeight="1">
      <c r="A166" s="527" t="str">
        <f t="shared" si="10"/>
        <v/>
      </c>
      <c r="B166" s="527" t="str">
        <f t="shared" si="11"/>
        <v/>
      </c>
      <c r="C166" s="542">
        <v>152</v>
      </c>
      <c r="D166" s="529"/>
      <c r="E166" s="530"/>
      <c r="F166" s="531"/>
      <c r="G166" s="532"/>
      <c r="H166" s="530"/>
      <c r="I166" s="533"/>
      <c r="J166" s="532"/>
      <c r="K166" s="530"/>
      <c r="L166" s="534" t="str">
        <f>IF($K166="","",IF($E166="","",IF(B.TransitionalProg!$H$8&gt;0,"",VLOOKUP($E166,' A.Property'!$P$44:$R$50,2,FALSE))))</f>
        <v/>
      </c>
      <c r="M166" s="534" t="str">
        <f>IF($K166="","",IF($E166="","",IF(B.TransitionalProg!$H$8&gt;0,"",VLOOKUP($E166,' A.Property'!$P$44:$R$50,3,FALSE))))</f>
        <v/>
      </c>
      <c r="N166" s="535" t="str">
        <f>IF(K166="", "", IF(E166="", "",IF(B.TransitionalProg!$H$8&gt;0,"",IF(K166&lt;L166,"overHOUSED?",IF(K166&gt;M166, "OVERcrowded?","")))))</f>
        <v/>
      </c>
      <c r="O166" s="536"/>
      <c r="P166" s="737"/>
      <c r="Q166" s="532"/>
      <c r="R166" s="532"/>
      <c r="S166" s="532"/>
      <c r="T166" s="532"/>
      <c r="U166" s="826" t="str">
        <f t="shared" si="8"/>
        <v/>
      </c>
      <c r="V166" s="531"/>
      <c r="W166" s="532"/>
      <c r="X166" s="537" t="str">
        <f t="shared" si="9"/>
        <v/>
      </c>
      <c r="Y166" s="538">
        <f>INDEX(D2.Demographic!$G:$G,MATCH($C166,D2.Demographic!$C:$C,0))</f>
        <v>0</v>
      </c>
      <c r="Z166" s="538">
        <f>INDEX(D2.Demographic!$H:$H,MATCH($C166,D2.Demographic!$C:$C,0))</f>
        <v>0</v>
      </c>
      <c r="AA166" s="538">
        <f>INDEX(D2.Demographic!$I:$I,MATCH($C166,D2.Demographic!$C:$C,0))</f>
        <v>0</v>
      </c>
      <c r="AB166" s="538">
        <f>INDEX(D2.Demographic!$J:$J,MATCH($C166,D2.Demographic!$C:$C,0))</f>
        <v>0</v>
      </c>
      <c r="AC166" s="538">
        <f>INDEX(D2.Demographic!$K:$K,MATCH($C166,D2.Demographic!$C:$C,0))</f>
        <v>0</v>
      </c>
      <c r="AD166" s="538">
        <f>INDEX(D2.Demographic!$L:$L,MATCH($C166,D2.Demographic!$C:$C,0))</f>
        <v>0</v>
      </c>
      <c r="AE166" s="538">
        <f>INDEX(D2.Demographic!$M:$M,MATCH($C166,D2.Demographic!$C:$C,0))</f>
        <v>0</v>
      </c>
      <c r="AF166" s="538">
        <f>INDEX(D2.Demographic!$N:$N,MATCH($C166,D2.Demographic!$C:$C,0))</f>
        <v>0</v>
      </c>
    </row>
    <row r="167" spans="1:32" ht="20.100000000000001" customHeight="1">
      <c r="A167" s="527" t="str">
        <f t="shared" si="10"/>
        <v/>
      </c>
      <c r="B167" s="527" t="str">
        <f t="shared" si="11"/>
        <v/>
      </c>
      <c r="C167" s="542">
        <v>153</v>
      </c>
      <c r="D167" s="529"/>
      <c r="E167" s="530"/>
      <c r="F167" s="531"/>
      <c r="G167" s="532"/>
      <c r="H167" s="530"/>
      <c r="I167" s="533"/>
      <c r="J167" s="532"/>
      <c r="K167" s="530"/>
      <c r="L167" s="534" t="str">
        <f>IF($K167="","",IF($E167="","",IF(B.TransitionalProg!$H$8&gt;0,"",VLOOKUP($E167,' A.Property'!$P$44:$R$50,2,FALSE))))</f>
        <v/>
      </c>
      <c r="M167" s="534" t="str">
        <f>IF($K167="","",IF($E167="","",IF(B.TransitionalProg!$H$8&gt;0,"",VLOOKUP($E167,' A.Property'!$P$44:$R$50,3,FALSE))))</f>
        <v/>
      </c>
      <c r="N167" s="535" t="str">
        <f>IF(K167="", "", IF(E167="", "",IF(B.TransitionalProg!$H$8&gt;0,"",IF(K167&lt;L167,"overHOUSED?",IF(K167&gt;M167, "OVERcrowded?","")))))</f>
        <v/>
      </c>
      <c r="O167" s="536"/>
      <c r="P167" s="737"/>
      <c r="Q167" s="532"/>
      <c r="R167" s="532"/>
      <c r="S167" s="532"/>
      <c r="T167" s="532"/>
      <c r="U167" s="826" t="str">
        <f t="shared" si="8"/>
        <v/>
      </c>
      <c r="V167" s="531"/>
      <c r="W167" s="532"/>
      <c r="X167" s="537" t="str">
        <f t="shared" si="9"/>
        <v/>
      </c>
      <c r="Y167" s="538">
        <f>INDEX(D2.Demographic!$G:$G,MATCH($C167,D2.Demographic!$C:$C,0))</f>
        <v>0</v>
      </c>
      <c r="Z167" s="538">
        <f>INDEX(D2.Demographic!$H:$H,MATCH($C167,D2.Demographic!$C:$C,0))</f>
        <v>0</v>
      </c>
      <c r="AA167" s="538">
        <f>INDEX(D2.Demographic!$I:$I,MATCH($C167,D2.Demographic!$C:$C,0))</f>
        <v>0</v>
      </c>
      <c r="AB167" s="538">
        <f>INDEX(D2.Demographic!$J:$J,MATCH($C167,D2.Demographic!$C:$C,0))</f>
        <v>0</v>
      </c>
      <c r="AC167" s="538">
        <f>INDEX(D2.Demographic!$K:$K,MATCH($C167,D2.Demographic!$C:$C,0))</f>
        <v>0</v>
      </c>
      <c r="AD167" s="538">
        <f>INDEX(D2.Demographic!$L:$L,MATCH($C167,D2.Demographic!$C:$C,0))</f>
        <v>0</v>
      </c>
      <c r="AE167" s="538">
        <f>INDEX(D2.Demographic!$M:$M,MATCH($C167,D2.Demographic!$C:$C,0))</f>
        <v>0</v>
      </c>
      <c r="AF167" s="538">
        <f>INDEX(D2.Demographic!$N:$N,MATCH($C167,D2.Demographic!$C:$C,0))</f>
        <v>0</v>
      </c>
    </row>
    <row r="168" spans="1:32" ht="20.100000000000001" customHeight="1">
      <c r="A168" s="527" t="str">
        <f t="shared" si="10"/>
        <v/>
      </c>
      <c r="B168" s="527" t="str">
        <f t="shared" si="11"/>
        <v/>
      </c>
      <c r="C168" s="542">
        <v>154</v>
      </c>
      <c r="D168" s="529"/>
      <c r="E168" s="530"/>
      <c r="F168" s="531"/>
      <c r="G168" s="532"/>
      <c r="H168" s="530"/>
      <c r="I168" s="533"/>
      <c r="J168" s="532"/>
      <c r="K168" s="530"/>
      <c r="L168" s="534" t="str">
        <f>IF($K168="","",IF($E168="","",IF(B.TransitionalProg!$H$8&gt;0,"",VLOOKUP($E168,' A.Property'!$P$44:$R$50,2,FALSE))))</f>
        <v/>
      </c>
      <c r="M168" s="534" t="str">
        <f>IF($K168="","",IF($E168="","",IF(B.TransitionalProg!$H$8&gt;0,"",VLOOKUP($E168,' A.Property'!$P$44:$R$50,3,FALSE))))</f>
        <v/>
      </c>
      <c r="N168" s="535" t="str">
        <f>IF(K168="", "", IF(E168="", "",IF(B.TransitionalProg!$H$8&gt;0,"",IF(K168&lt;L168,"overHOUSED?",IF(K168&gt;M168, "OVERcrowded?","")))))</f>
        <v/>
      </c>
      <c r="O168" s="536"/>
      <c r="P168" s="737"/>
      <c r="Q168" s="532"/>
      <c r="R168" s="532"/>
      <c r="S168" s="532"/>
      <c r="T168" s="532"/>
      <c r="U168" s="826" t="str">
        <f t="shared" si="8"/>
        <v/>
      </c>
      <c r="V168" s="531"/>
      <c r="W168" s="532"/>
      <c r="X168" s="537" t="str">
        <f t="shared" si="9"/>
        <v/>
      </c>
      <c r="Y168" s="538">
        <f>INDEX(D2.Demographic!$G:$G,MATCH($C168,D2.Demographic!$C:$C,0))</f>
        <v>0</v>
      </c>
      <c r="Z168" s="538">
        <f>INDEX(D2.Demographic!$H:$H,MATCH($C168,D2.Demographic!$C:$C,0))</f>
        <v>0</v>
      </c>
      <c r="AA168" s="538">
        <f>INDEX(D2.Demographic!$I:$I,MATCH($C168,D2.Demographic!$C:$C,0))</f>
        <v>0</v>
      </c>
      <c r="AB168" s="538">
        <f>INDEX(D2.Demographic!$J:$J,MATCH($C168,D2.Demographic!$C:$C,0))</f>
        <v>0</v>
      </c>
      <c r="AC168" s="538">
        <f>INDEX(D2.Demographic!$K:$K,MATCH($C168,D2.Demographic!$C:$C,0))</f>
        <v>0</v>
      </c>
      <c r="AD168" s="538">
        <f>INDEX(D2.Demographic!$L:$L,MATCH($C168,D2.Demographic!$C:$C,0))</f>
        <v>0</v>
      </c>
      <c r="AE168" s="538">
        <f>INDEX(D2.Demographic!$M:$M,MATCH($C168,D2.Demographic!$C:$C,0))</f>
        <v>0</v>
      </c>
      <c r="AF168" s="538">
        <f>INDEX(D2.Demographic!$N:$N,MATCH($C168,D2.Demographic!$C:$C,0))</f>
        <v>0</v>
      </c>
    </row>
    <row r="169" spans="1:32" ht="20.100000000000001" customHeight="1">
      <c r="A169" s="527" t="str">
        <f t="shared" si="10"/>
        <v/>
      </c>
      <c r="B169" s="527" t="str">
        <f t="shared" si="11"/>
        <v/>
      </c>
      <c r="C169" s="542">
        <v>155</v>
      </c>
      <c r="D169" s="529"/>
      <c r="E169" s="530"/>
      <c r="F169" s="531"/>
      <c r="G169" s="532"/>
      <c r="H169" s="530"/>
      <c r="I169" s="533"/>
      <c r="J169" s="532"/>
      <c r="K169" s="530"/>
      <c r="L169" s="534" t="str">
        <f>IF($K169="","",IF($E169="","",IF(B.TransitionalProg!$H$8&gt;0,"",VLOOKUP($E169,' A.Property'!$P$44:$R$50,2,FALSE))))</f>
        <v/>
      </c>
      <c r="M169" s="534" t="str">
        <f>IF($K169="","",IF($E169="","",IF(B.TransitionalProg!$H$8&gt;0,"",VLOOKUP($E169,' A.Property'!$P$44:$R$50,3,FALSE))))</f>
        <v/>
      </c>
      <c r="N169" s="535" t="str">
        <f>IF(K169="", "", IF(E169="", "",IF(B.TransitionalProg!$H$8&gt;0,"",IF(K169&lt;L169,"overHOUSED?",IF(K169&gt;M169, "OVERcrowded?","")))))</f>
        <v/>
      </c>
      <c r="O169" s="536"/>
      <c r="P169" s="737"/>
      <c r="Q169" s="532"/>
      <c r="R169" s="532"/>
      <c r="S169" s="532"/>
      <c r="T169" s="532"/>
      <c r="U169" s="826" t="str">
        <f t="shared" si="8"/>
        <v/>
      </c>
      <c r="V169" s="531"/>
      <c r="W169" s="532"/>
      <c r="X169" s="537" t="str">
        <f t="shared" si="9"/>
        <v/>
      </c>
      <c r="Y169" s="538">
        <f>INDEX(D2.Demographic!$G:$G,MATCH($C169,D2.Demographic!$C:$C,0))</f>
        <v>0</v>
      </c>
      <c r="Z169" s="538">
        <f>INDEX(D2.Demographic!$H:$H,MATCH($C169,D2.Demographic!$C:$C,0))</f>
        <v>0</v>
      </c>
      <c r="AA169" s="538">
        <f>INDEX(D2.Demographic!$I:$I,MATCH($C169,D2.Demographic!$C:$C,0))</f>
        <v>0</v>
      </c>
      <c r="AB169" s="538">
        <f>INDEX(D2.Demographic!$J:$J,MATCH($C169,D2.Demographic!$C:$C,0))</f>
        <v>0</v>
      </c>
      <c r="AC169" s="538">
        <f>INDEX(D2.Demographic!$K:$K,MATCH($C169,D2.Demographic!$C:$C,0))</f>
        <v>0</v>
      </c>
      <c r="AD169" s="538">
        <f>INDEX(D2.Demographic!$L:$L,MATCH($C169,D2.Demographic!$C:$C,0))</f>
        <v>0</v>
      </c>
      <c r="AE169" s="538">
        <f>INDEX(D2.Demographic!$M:$M,MATCH($C169,D2.Demographic!$C:$C,0))</f>
        <v>0</v>
      </c>
      <c r="AF169" s="538">
        <f>INDEX(D2.Demographic!$N:$N,MATCH($C169,D2.Demographic!$C:$C,0))</f>
        <v>0</v>
      </c>
    </row>
    <row r="170" spans="1:32" ht="20.100000000000001" customHeight="1">
      <c r="A170" s="527" t="str">
        <f t="shared" si="10"/>
        <v/>
      </c>
      <c r="B170" s="527" t="str">
        <f t="shared" si="11"/>
        <v/>
      </c>
      <c r="C170" s="542">
        <v>156</v>
      </c>
      <c r="D170" s="529"/>
      <c r="E170" s="530"/>
      <c r="F170" s="531"/>
      <c r="G170" s="532"/>
      <c r="H170" s="530"/>
      <c r="I170" s="533"/>
      <c r="J170" s="532"/>
      <c r="K170" s="530"/>
      <c r="L170" s="534" t="str">
        <f>IF($K170="","",IF($E170="","",IF(B.TransitionalProg!$H$8&gt;0,"",VLOOKUP($E170,' A.Property'!$P$44:$R$50,2,FALSE))))</f>
        <v/>
      </c>
      <c r="M170" s="534" t="str">
        <f>IF($K170="","",IF($E170="","",IF(B.TransitionalProg!$H$8&gt;0,"",VLOOKUP($E170,' A.Property'!$P$44:$R$50,3,FALSE))))</f>
        <v/>
      </c>
      <c r="N170" s="535" t="str">
        <f>IF(K170="", "", IF(E170="", "",IF(B.TransitionalProg!$H$8&gt;0,"",IF(K170&lt;L170,"overHOUSED?",IF(K170&gt;M170, "OVERcrowded?","")))))</f>
        <v/>
      </c>
      <c r="O170" s="536"/>
      <c r="P170" s="737"/>
      <c r="Q170" s="532"/>
      <c r="R170" s="532"/>
      <c r="S170" s="532"/>
      <c r="T170" s="532"/>
      <c r="U170" s="826" t="str">
        <f t="shared" si="8"/>
        <v/>
      </c>
      <c r="V170" s="531"/>
      <c r="W170" s="532"/>
      <c r="X170" s="537" t="str">
        <f t="shared" si="9"/>
        <v/>
      </c>
      <c r="Y170" s="538">
        <f>INDEX(D2.Demographic!$G:$G,MATCH($C170,D2.Demographic!$C:$C,0))</f>
        <v>0</v>
      </c>
      <c r="Z170" s="538">
        <f>INDEX(D2.Demographic!$H:$H,MATCH($C170,D2.Demographic!$C:$C,0))</f>
        <v>0</v>
      </c>
      <c r="AA170" s="538">
        <f>INDEX(D2.Demographic!$I:$I,MATCH($C170,D2.Demographic!$C:$C,0))</f>
        <v>0</v>
      </c>
      <c r="AB170" s="538">
        <f>INDEX(D2.Demographic!$J:$J,MATCH($C170,D2.Demographic!$C:$C,0))</f>
        <v>0</v>
      </c>
      <c r="AC170" s="538">
        <f>INDEX(D2.Demographic!$K:$K,MATCH($C170,D2.Demographic!$C:$C,0))</f>
        <v>0</v>
      </c>
      <c r="AD170" s="538">
        <f>INDEX(D2.Demographic!$L:$L,MATCH($C170,D2.Demographic!$C:$C,0))</f>
        <v>0</v>
      </c>
      <c r="AE170" s="538">
        <f>INDEX(D2.Demographic!$M:$M,MATCH($C170,D2.Demographic!$C:$C,0))</f>
        <v>0</v>
      </c>
      <c r="AF170" s="538">
        <f>INDEX(D2.Demographic!$N:$N,MATCH($C170,D2.Demographic!$C:$C,0))</f>
        <v>0</v>
      </c>
    </row>
    <row r="171" spans="1:32" ht="20.100000000000001" customHeight="1">
      <c r="A171" s="527" t="str">
        <f t="shared" si="10"/>
        <v/>
      </c>
      <c r="B171" s="527" t="str">
        <f t="shared" si="11"/>
        <v/>
      </c>
      <c r="C171" s="542">
        <v>157</v>
      </c>
      <c r="D171" s="529"/>
      <c r="E171" s="530"/>
      <c r="F171" s="531"/>
      <c r="G171" s="532"/>
      <c r="H171" s="530"/>
      <c r="I171" s="533"/>
      <c r="J171" s="532"/>
      <c r="K171" s="530"/>
      <c r="L171" s="534" t="str">
        <f>IF($K171="","",IF($E171="","",IF(B.TransitionalProg!$H$8&gt;0,"",VLOOKUP($E171,' A.Property'!$P$44:$R$50,2,FALSE))))</f>
        <v/>
      </c>
      <c r="M171" s="534" t="str">
        <f>IF($K171="","",IF($E171="","",IF(B.TransitionalProg!$H$8&gt;0,"",VLOOKUP($E171,' A.Property'!$P$44:$R$50,3,FALSE))))</f>
        <v/>
      </c>
      <c r="N171" s="535" t="str">
        <f>IF(K171="", "", IF(E171="", "",IF(B.TransitionalProg!$H$8&gt;0,"",IF(K171&lt;L171,"overHOUSED?",IF(K171&gt;M171, "OVERcrowded?","")))))</f>
        <v/>
      </c>
      <c r="O171" s="536"/>
      <c r="P171" s="737"/>
      <c r="Q171" s="532"/>
      <c r="R171" s="532"/>
      <c r="S171" s="532"/>
      <c r="T171" s="532"/>
      <c r="U171" s="826" t="str">
        <f t="shared" si="8"/>
        <v/>
      </c>
      <c r="V171" s="531"/>
      <c r="W171" s="532"/>
      <c r="X171" s="537" t="str">
        <f t="shared" si="9"/>
        <v/>
      </c>
      <c r="Y171" s="538">
        <f>INDEX(D2.Demographic!$G:$G,MATCH($C171,D2.Demographic!$C:$C,0))</f>
        <v>0</v>
      </c>
      <c r="Z171" s="538">
        <f>INDEX(D2.Demographic!$H:$H,MATCH($C171,D2.Demographic!$C:$C,0))</f>
        <v>0</v>
      </c>
      <c r="AA171" s="538">
        <f>INDEX(D2.Demographic!$I:$I,MATCH($C171,D2.Demographic!$C:$C,0))</f>
        <v>0</v>
      </c>
      <c r="AB171" s="538">
        <f>INDEX(D2.Demographic!$J:$J,MATCH($C171,D2.Demographic!$C:$C,0))</f>
        <v>0</v>
      </c>
      <c r="AC171" s="538">
        <f>INDEX(D2.Demographic!$K:$K,MATCH($C171,D2.Demographic!$C:$C,0))</f>
        <v>0</v>
      </c>
      <c r="AD171" s="538">
        <f>INDEX(D2.Demographic!$L:$L,MATCH($C171,D2.Demographic!$C:$C,0))</f>
        <v>0</v>
      </c>
      <c r="AE171" s="538">
        <f>INDEX(D2.Demographic!$M:$M,MATCH($C171,D2.Demographic!$C:$C,0))</f>
        <v>0</v>
      </c>
      <c r="AF171" s="538">
        <f>INDEX(D2.Demographic!$N:$N,MATCH($C171,D2.Demographic!$C:$C,0))</f>
        <v>0</v>
      </c>
    </row>
    <row r="172" spans="1:32" ht="20.100000000000001" customHeight="1">
      <c r="A172" s="527" t="str">
        <f t="shared" si="10"/>
        <v/>
      </c>
      <c r="B172" s="527" t="str">
        <f t="shared" si="11"/>
        <v/>
      </c>
      <c r="C172" s="542">
        <v>158</v>
      </c>
      <c r="D172" s="529"/>
      <c r="E172" s="530"/>
      <c r="F172" s="531"/>
      <c r="G172" s="532"/>
      <c r="H172" s="530"/>
      <c r="I172" s="533"/>
      <c r="J172" s="532"/>
      <c r="K172" s="530"/>
      <c r="L172" s="534" t="str">
        <f>IF($K172="","",IF($E172="","",IF(B.TransitionalProg!$H$8&gt;0,"",VLOOKUP($E172,' A.Property'!$P$44:$R$50,2,FALSE))))</f>
        <v/>
      </c>
      <c r="M172" s="534" t="str">
        <f>IF($K172="","",IF($E172="","",IF(B.TransitionalProg!$H$8&gt;0,"",VLOOKUP($E172,' A.Property'!$P$44:$R$50,3,FALSE))))</f>
        <v/>
      </c>
      <c r="N172" s="535" t="str">
        <f>IF(K172="", "", IF(E172="", "",IF(B.TransitionalProg!$H$8&gt;0,"",IF(K172&lt;L172,"overHOUSED?",IF(K172&gt;M172, "OVERcrowded?","")))))</f>
        <v/>
      </c>
      <c r="O172" s="536"/>
      <c r="P172" s="737"/>
      <c r="Q172" s="532"/>
      <c r="R172" s="532"/>
      <c r="S172" s="532"/>
      <c r="T172" s="532"/>
      <c r="U172" s="826" t="str">
        <f t="shared" si="8"/>
        <v/>
      </c>
      <c r="V172" s="531"/>
      <c r="W172" s="532"/>
      <c r="X172" s="537" t="str">
        <f t="shared" si="9"/>
        <v/>
      </c>
      <c r="Y172" s="538">
        <f>INDEX(D2.Demographic!$G:$G,MATCH($C172,D2.Demographic!$C:$C,0))</f>
        <v>0</v>
      </c>
      <c r="Z172" s="538">
        <f>INDEX(D2.Demographic!$H:$H,MATCH($C172,D2.Demographic!$C:$C,0))</f>
        <v>0</v>
      </c>
      <c r="AA172" s="538">
        <f>INDEX(D2.Demographic!$I:$I,MATCH($C172,D2.Demographic!$C:$C,0))</f>
        <v>0</v>
      </c>
      <c r="AB172" s="538">
        <f>INDEX(D2.Demographic!$J:$J,MATCH($C172,D2.Demographic!$C:$C,0))</f>
        <v>0</v>
      </c>
      <c r="AC172" s="538">
        <f>INDEX(D2.Demographic!$K:$K,MATCH($C172,D2.Demographic!$C:$C,0))</f>
        <v>0</v>
      </c>
      <c r="AD172" s="538">
        <f>INDEX(D2.Demographic!$L:$L,MATCH($C172,D2.Demographic!$C:$C,0))</f>
        <v>0</v>
      </c>
      <c r="AE172" s="538">
        <f>INDEX(D2.Demographic!$M:$M,MATCH($C172,D2.Demographic!$C:$C,0))</f>
        <v>0</v>
      </c>
      <c r="AF172" s="538">
        <f>INDEX(D2.Demographic!$N:$N,MATCH($C172,D2.Demographic!$C:$C,0))</f>
        <v>0</v>
      </c>
    </row>
    <row r="173" spans="1:32" ht="20.100000000000001" customHeight="1">
      <c r="A173" s="527" t="str">
        <f t="shared" si="10"/>
        <v/>
      </c>
      <c r="B173" s="527" t="str">
        <f t="shared" si="11"/>
        <v/>
      </c>
      <c r="C173" s="542">
        <v>159</v>
      </c>
      <c r="D173" s="529"/>
      <c r="E173" s="530"/>
      <c r="F173" s="531"/>
      <c r="G173" s="532"/>
      <c r="H173" s="530"/>
      <c r="I173" s="533"/>
      <c r="J173" s="532"/>
      <c r="K173" s="530"/>
      <c r="L173" s="534" t="str">
        <f>IF($K173="","",IF($E173="","",IF(B.TransitionalProg!$H$8&gt;0,"",VLOOKUP($E173,' A.Property'!$P$44:$R$50,2,FALSE))))</f>
        <v/>
      </c>
      <c r="M173" s="534" t="str">
        <f>IF($K173="","",IF($E173="","",IF(B.TransitionalProg!$H$8&gt;0,"",VLOOKUP($E173,' A.Property'!$P$44:$R$50,3,FALSE))))</f>
        <v/>
      </c>
      <c r="N173" s="535" t="str">
        <f>IF(K173="", "", IF(E173="", "",IF(B.TransitionalProg!$H$8&gt;0,"",IF(K173&lt;L173,"overHOUSED?",IF(K173&gt;M173, "OVERcrowded?","")))))</f>
        <v/>
      </c>
      <c r="O173" s="536"/>
      <c r="P173" s="737"/>
      <c r="Q173" s="532"/>
      <c r="R173" s="532"/>
      <c r="S173" s="532"/>
      <c r="T173" s="532"/>
      <c r="U173" s="826" t="str">
        <f t="shared" si="8"/>
        <v/>
      </c>
      <c r="V173" s="531"/>
      <c r="W173" s="532"/>
      <c r="X173" s="537" t="str">
        <f t="shared" si="9"/>
        <v/>
      </c>
      <c r="Y173" s="538">
        <f>INDEX(D2.Demographic!$G:$G,MATCH($C173,D2.Demographic!$C:$C,0))</f>
        <v>0</v>
      </c>
      <c r="Z173" s="538">
        <f>INDEX(D2.Demographic!$H:$H,MATCH($C173,D2.Demographic!$C:$C,0))</f>
        <v>0</v>
      </c>
      <c r="AA173" s="538">
        <f>INDEX(D2.Demographic!$I:$I,MATCH($C173,D2.Demographic!$C:$C,0))</f>
        <v>0</v>
      </c>
      <c r="AB173" s="538">
        <f>INDEX(D2.Demographic!$J:$J,MATCH($C173,D2.Demographic!$C:$C,0))</f>
        <v>0</v>
      </c>
      <c r="AC173" s="538">
        <f>INDEX(D2.Demographic!$K:$K,MATCH($C173,D2.Demographic!$C:$C,0))</f>
        <v>0</v>
      </c>
      <c r="AD173" s="538">
        <f>INDEX(D2.Demographic!$L:$L,MATCH($C173,D2.Demographic!$C:$C,0))</f>
        <v>0</v>
      </c>
      <c r="AE173" s="538">
        <f>INDEX(D2.Demographic!$M:$M,MATCH($C173,D2.Demographic!$C:$C,0))</f>
        <v>0</v>
      </c>
      <c r="AF173" s="538">
        <f>INDEX(D2.Demographic!$N:$N,MATCH($C173,D2.Demographic!$C:$C,0))</f>
        <v>0</v>
      </c>
    </row>
    <row r="174" spans="1:32" ht="20.100000000000001" customHeight="1">
      <c r="A174" s="527" t="str">
        <f t="shared" si="10"/>
        <v/>
      </c>
      <c r="B174" s="527" t="str">
        <f t="shared" si="11"/>
        <v/>
      </c>
      <c r="C174" s="542">
        <v>160</v>
      </c>
      <c r="D174" s="529"/>
      <c r="E174" s="530"/>
      <c r="F174" s="531"/>
      <c r="G174" s="532"/>
      <c r="H174" s="530"/>
      <c r="I174" s="533"/>
      <c r="J174" s="532"/>
      <c r="K174" s="530"/>
      <c r="L174" s="534" t="str">
        <f>IF($K174="","",IF($E174="","",IF(B.TransitionalProg!$H$8&gt;0,"",VLOOKUP($E174,' A.Property'!$P$44:$R$50,2,FALSE))))</f>
        <v/>
      </c>
      <c r="M174" s="534" t="str">
        <f>IF($K174="","",IF($E174="","",IF(B.TransitionalProg!$H$8&gt;0,"",VLOOKUP($E174,' A.Property'!$P$44:$R$50,3,FALSE))))</f>
        <v/>
      </c>
      <c r="N174" s="535" t="str">
        <f>IF(K174="", "", IF(E174="", "",IF(B.TransitionalProg!$H$8&gt;0,"",IF(K174&lt;L174,"overHOUSED?",IF(K174&gt;M174, "OVERcrowded?","")))))</f>
        <v/>
      </c>
      <c r="O174" s="536"/>
      <c r="P174" s="737"/>
      <c r="Q174" s="532"/>
      <c r="R174" s="532"/>
      <c r="S174" s="532"/>
      <c r="T174" s="532"/>
      <c r="U174" s="826" t="str">
        <f t="shared" si="8"/>
        <v/>
      </c>
      <c r="V174" s="531"/>
      <c r="W174" s="532"/>
      <c r="X174" s="537" t="str">
        <f t="shared" si="9"/>
        <v/>
      </c>
      <c r="Y174" s="538">
        <f>INDEX(D2.Demographic!$G:$G,MATCH($C174,D2.Demographic!$C:$C,0))</f>
        <v>0</v>
      </c>
      <c r="Z174" s="538">
        <f>INDEX(D2.Demographic!$H:$H,MATCH($C174,D2.Demographic!$C:$C,0))</f>
        <v>0</v>
      </c>
      <c r="AA174" s="538">
        <f>INDEX(D2.Demographic!$I:$I,MATCH($C174,D2.Demographic!$C:$C,0))</f>
        <v>0</v>
      </c>
      <c r="AB174" s="538">
        <f>INDEX(D2.Demographic!$J:$J,MATCH($C174,D2.Demographic!$C:$C,0))</f>
        <v>0</v>
      </c>
      <c r="AC174" s="538">
        <f>INDEX(D2.Demographic!$K:$K,MATCH($C174,D2.Demographic!$C:$C,0))</f>
        <v>0</v>
      </c>
      <c r="AD174" s="538">
        <f>INDEX(D2.Demographic!$L:$L,MATCH($C174,D2.Demographic!$C:$C,0))</f>
        <v>0</v>
      </c>
      <c r="AE174" s="538">
        <f>INDEX(D2.Demographic!$M:$M,MATCH($C174,D2.Demographic!$C:$C,0))</f>
        <v>0</v>
      </c>
      <c r="AF174" s="538">
        <f>INDEX(D2.Demographic!$N:$N,MATCH($C174,D2.Demographic!$C:$C,0))</f>
        <v>0</v>
      </c>
    </row>
    <row r="175" spans="1:32" ht="20.100000000000001" customHeight="1">
      <c r="A175" s="527" t="str">
        <f t="shared" si="10"/>
        <v/>
      </c>
      <c r="B175" s="527" t="str">
        <f t="shared" si="11"/>
        <v/>
      </c>
      <c r="C175" s="542">
        <v>161</v>
      </c>
      <c r="D175" s="529"/>
      <c r="E175" s="530"/>
      <c r="F175" s="531"/>
      <c r="G175" s="532"/>
      <c r="H175" s="530"/>
      <c r="I175" s="533"/>
      <c r="J175" s="532"/>
      <c r="K175" s="530"/>
      <c r="L175" s="534" t="str">
        <f>IF($K175="","",IF($E175="","",IF(B.TransitionalProg!$H$8&gt;0,"",VLOOKUP($E175,' A.Property'!$P$44:$R$50,2,FALSE))))</f>
        <v/>
      </c>
      <c r="M175" s="534" t="str">
        <f>IF($K175="","",IF($E175="","",IF(B.TransitionalProg!$H$8&gt;0,"",VLOOKUP($E175,' A.Property'!$P$44:$R$50,3,FALSE))))</f>
        <v/>
      </c>
      <c r="N175" s="535" t="str">
        <f>IF(K175="", "", IF(E175="", "",IF(B.TransitionalProg!$H$8&gt;0,"",IF(K175&lt;L175,"overHOUSED?",IF(K175&gt;M175, "OVERcrowded?","")))))</f>
        <v/>
      </c>
      <c r="O175" s="536"/>
      <c r="P175" s="737"/>
      <c r="Q175" s="532"/>
      <c r="R175" s="532"/>
      <c r="S175" s="532"/>
      <c r="T175" s="532"/>
      <c r="U175" s="826" t="str">
        <f t="shared" si="8"/>
        <v/>
      </c>
      <c r="V175" s="531"/>
      <c r="W175" s="532"/>
      <c r="X175" s="537" t="str">
        <f t="shared" si="9"/>
        <v/>
      </c>
      <c r="Y175" s="538">
        <f>INDEX(D2.Demographic!$G:$G,MATCH($C175,D2.Demographic!$C:$C,0))</f>
        <v>0</v>
      </c>
      <c r="Z175" s="538">
        <f>INDEX(D2.Demographic!$H:$H,MATCH($C175,D2.Demographic!$C:$C,0))</f>
        <v>0</v>
      </c>
      <c r="AA175" s="538">
        <f>INDEX(D2.Demographic!$I:$I,MATCH($C175,D2.Demographic!$C:$C,0))</f>
        <v>0</v>
      </c>
      <c r="AB175" s="538">
        <f>INDEX(D2.Demographic!$J:$J,MATCH($C175,D2.Demographic!$C:$C,0))</f>
        <v>0</v>
      </c>
      <c r="AC175" s="538">
        <f>INDEX(D2.Demographic!$K:$K,MATCH($C175,D2.Demographic!$C:$C,0))</f>
        <v>0</v>
      </c>
      <c r="AD175" s="538">
        <f>INDEX(D2.Demographic!$L:$L,MATCH($C175,D2.Demographic!$C:$C,0))</f>
        <v>0</v>
      </c>
      <c r="AE175" s="538">
        <f>INDEX(D2.Demographic!$M:$M,MATCH($C175,D2.Demographic!$C:$C,0))</f>
        <v>0</v>
      </c>
      <c r="AF175" s="538">
        <f>INDEX(D2.Demographic!$N:$N,MATCH($C175,D2.Demographic!$C:$C,0))</f>
        <v>0</v>
      </c>
    </row>
    <row r="176" spans="1:32" ht="20.100000000000001" customHeight="1">
      <c r="A176" s="527" t="str">
        <f t="shared" si="10"/>
        <v/>
      </c>
      <c r="B176" s="527" t="str">
        <f t="shared" si="11"/>
        <v/>
      </c>
      <c r="C176" s="542">
        <v>162</v>
      </c>
      <c r="D176" s="529"/>
      <c r="E176" s="530"/>
      <c r="F176" s="531"/>
      <c r="G176" s="532"/>
      <c r="H176" s="530"/>
      <c r="I176" s="533"/>
      <c r="J176" s="532"/>
      <c r="K176" s="530"/>
      <c r="L176" s="534" t="str">
        <f>IF($K176="","",IF($E176="","",IF(B.TransitionalProg!$H$8&gt;0,"",VLOOKUP($E176,' A.Property'!$P$44:$R$50,2,FALSE))))</f>
        <v/>
      </c>
      <c r="M176" s="534" t="str">
        <f>IF($K176="","",IF($E176="","",IF(B.TransitionalProg!$H$8&gt;0,"",VLOOKUP($E176,' A.Property'!$P$44:$R$50,3,FALSE))))</f>
        <v/>
      </c>
      <c r="N176" s="535" t="str">
        <f>IF(K176="", "", IF(E176="", "",IF(B.TransitionalProg!$H$8&gt;0,"",IF(K176&lt;L176,"overHOUSED?",IF(K176&gt;M176, "OVERcrowded?","")))))</f>
        <v/>
      </c>
      <c r="O176" s="536"/>
      <c r="P176" s="737"/>
      <c r="Q176" s="532"/>
      <c r="R176" s="532"/>
      <c r="S176" s="532"/>
      <c r="T176" s="532"/>
      <c r="U176" s="826" t="str">
        <f t="shared" si="8"/>
        <v/>
      </c>
      <c r="V176" s="531"/>
      <c r="W176" s="532"/>
      <c r="X176" s="537" t="str">
        <f t="shared" si="9"/>
        <v/>
      </c>
      <c r="Y176" s="538">
        <f>INDEX(D2.Demographic!$G:$G,MATCH($C176,D2.Demographic!$C:$C,0))</f>
        <v>0</v>
      </c>
      <c r="Z176" s="538">
        <f>INDEX(D2.Demographic!$H:$H,MATCH($C176,D2.Demographic!$C:$C,0))</f>
        <v>0</v>
      </c>
      <c r="AA176" s="538">
        <f>INDEX(D2.Demographic!$I:$I,MATCH($C176,D2.Demographic!$C:$C,0))</f>
        <v>0</v>
      </c>
      <c r="AB176" s="538">
        <f>INDEX(D2.Demographic!$J:$J,MATCH($C176,D2.Demographic!$C:$C,0))</f>
        <v>0</v>
      </c>
      <c r="AC176" s="538">
        <f>INDEX(D2.Demographic!$K:$K,MATCH($C176,D2.Demographic!$C:$C,0))</f>
        <v>0</v>
      </c>
      <c r="AD176" s="538">
        <f>INDEX(D2.Demographic!$L:$L,MATCH($C176,D2.Demographic!$C:$C,0))</f>
        <v>0</v>
      </c>
      <c r="AE176" s="538">
        <f>INDEX(D2.Demographic!$M:$M,MATCH($C176,D2.Demographic!$C:$C,0))</f>
        <v>0</v>
      </c>
      <c r="AF176" s="538">
        <f>INDEX(D2.Demographic!$N:$N,MATCH($C176,D2.Demographic!$C:$C,0))</f>
        <v>0</v>
      </c>
    </row>
    <row r="177" spans="1:32" ht="20.100000000000001" customHeight="1">
      <c r="A177" s="527" t="str">
        <f t="shared" si="10"/>
        <v/>
      </c>
      <c r="B177" s="527" t="str">
        <f t="shared" si="11"/>
        <v/>
      </c>
      <c r="C177" s="542">
        <v>163</v>
      </c>
      <c r="D177" s="529"/>
      <c r="E177" s="530"/>
      <c r="F177" s="531"/>
      <c r="G177" s="532"/>
      <c r="H177" s="530"/>
      <c r="I177" s="533"/>
      <c r="J177" s="532"/>
      <c r="K177" s="530"/>
      <c r="L177" s="534" t="str">
        <f>IF($K177="","",IF($E177="","",IF(B.TransitionalProg!$H$8&gt;0,"",VLOOKUP($E177,' A.Property'!$P$44:$R$50,2,FALSE))))</f>
        <v/>
      </c>
      <c r="M177" s="534" t="str">
        <f>IF($K177="","",IF($E177="","",IF(B.TransitionalProg!$H$8&gt;0,"",VLOOKUP($E177,' A.Property'!$P$44:$R$50,3,FALSE))))</f>
        <v/>
      </c>
      <c r="N177" s="535" t="str">
        <f>IF(K177="", "", IF(E177="", "",IF(B.TransitionalProg!$H$8&gt;0,"",IF(K177&lt;L177,"overHOUSED?",IF(K177&gt;M177, "OVERcrowded?","")))))</f>
        <v/>
      </c>
      <c r="O177" s="536"/>
      <c r="P177" s="737"/>
      <c r="Q177" s="532"/>
      <c r="R177" s="532"/>
      <c r="S177" s="532"/>
      <c r="T177" s="532"/>
      <c r="U177" s="826" t="str">
        <f t="shared" si="8"/>
        <v/>
      </c>
      <c r="V177" s="531"/>
      <c r="W177" s="532"/>
      <c r="X177" s="537" t="str">
        <f t="shared" si="9"/>
        <v/>
      </c>
      <c r="Y177" s="538">
        <f>INDEX(D2.Demographic!$G:$G,MATCH($C177,D2.Demographic!$C:$C,0))</f>
        <v>0</v>
      </c>
      <c r="Z177" s="538">
        <f>INDEX(D2.Demographic!$H:$H,MATCH($C177,D2.Demographic!$C:$C,0))</f>
        <v>0</v>
      </c>
      <c r="AA177" s="538">
        <f>INDEX(D2.Demographic!$I:$I,MATCH($C177,D2.Demographic!$C:$C,0))</f>
        <v>0</v>
      </c>
      <c r="AB177" s="538">
        <f>INDEX(D2.Demographic!$J:$J,MATCH($C177,D2.Demographic!$C:$C,0))</f>
        <v>0</v>
      </c>
      <c r="AC177" s="538">
        <f>INDEX(D2.Demographic!$K:$K,MATCH($C177,D2.Demographic!$C:$C,0))</f>
        <v>0</v>
      </c>
      <c r="AD177" s="538">
        <f>INDEX(D2.Demographic!$L:$L,MATCH($C177,D2.Demographic!$C:$C,0))</f>
        <v>0</v>
      </c>
      <c r="AE177" s="538">
        <f>INDEX(D2.Demographic!$M:$M,MATCH($C177,D2.Demographic!$C:$C,0))</f>
        <v>0</v>
      </c>
      <c r="AF177" s="538">
        <f>INDEX(D2.Demographic!$N:$N,MATCH($C177,D2.Demographic!$C:$C,0))</f>
        <v>0</v>
      </c>
    </row>
    <row r="178" spans="1:32" ht="20.100000000000001" customHeight="1">
      <c r="A178" s="527" t="str">
        <f t="shared" si="10"/>
        <v/>
      </c>
      <c r="B178" s="527" t="str">
        <f t="shared" si="11"/>
        <v/>
      </c>
      <c r="C178" s="542">
        <v>164</v>
      </c>
      <c r="D178" s="529"/>
      <c r="E178" s="530"/>
      <c r="F178" s="531"/>
      <c r="G178" s="532"/>
      <c r="H178" s="530"/>
      <c r="I178" s="533"/>
      <c r="J178" s="532"/>
      <c r="K178" s="530"/>
      <c r="L178" s="534" t="str">
        <f>IF($K178="","",IF($E178="","",IF(B.TransitionalProg!$H$8&gt;0,"",VLOOKUP($E178,' A.Property'!$P$44:$R$50,2,FALSE))))</f>
        <v/>
      </c>
      <c r="M178" s="534" t="str">
        <f>IF($K178="","",IF($E178="","",IF(B.TransitionalProg!$H$8&gt;0,"",VLOOKUP($E178,' A.Property'!$P$44:$R$50,3,FALSE))))</f>
        <v/>
      </c>
      <c r="N178" s="535" t="str">
        <f>IF(K178="", "", IF(E178="", "",IF(B.TransitionalProg!$H$8&gt;0,"",IF(K178&lt;L178,"overHOUSED?",IF(K178&gt;M178, "OVERcrowded?","")))))</f>
        <v/>
      </c>
      <c r="O178" s="536"/>
      <c r="P178" s="737"/>
      <c r="Q178" s="532"/>
      <c r="R178" s="532"/>
      <c r="S178" s="532"/>
      <c r="T178" s="532"/>
      <c r="U178" s="826" t="str">
        <f t="shared" si="8"/>
        <v/>
      </c>
      <c r="V178" s="531"/>
      <c r="W178" s="532"/>
      <c r="X178" s="537" t="str">
        <f t="shared" si="9"/>
        <v/>
      </c>
      <c r="Y178" s="538">
        <f>INDEX(D2.Demographic!$G:$G,MATCH($C178,D2.Demographic!$C:$C,0))</f>
        <v>0</v>
      </c>
      <c r="Z178" s="538">
        <f>INDEX(D2.Demographic!$H:$H,MATCH($C178,D2.Demographic!$C:$C,0))</f>
        <v>0</v>
      </c>
      <c r="AA178" s="538">
        <f>INDEX(D2.Demographic!$I:$I,MATCH($C178,D2.Demographic!$C:$C,0))</f>
        <v>0</v>
      </c>
      <c r="AB178" s="538">
        <f>INDEX(D2.Demographic!$J:$J,MATCH($C178,D2.Demographic!$C:$C,0))</f>
        <v>0</v>
      </c>
      <c r="AC178" s="538">
        <f>INDEX(D2.Demographic!$K:$K,MATCH($C178,D2.Demographic!$C:$C,0))</f>
        <v>0</v>
      </c>
      <c r="AD178" s="538">
        <f>INDEX(D2.Demographic!$L:$L,MATCH($C178,D2.Demographic!$C:$C,0))</f>
        <v>0</v>
      </c>
      <c r="AE178" s="538">
        <f>INDEX(D2.Demographic!$M:$M,MATCH($C178,D2.Demographic!$C:$C,0))</f>
        <v>0</v>
      </c>
      <c r="AF178" s="538">
        <f>INDEX(D2.Demographic!$N:$N,MATCH($C178,D2.Demographic!$C:$C,0))</f>
        <v>0</v>
      </c>
    </row>
    <row r="179" spans="1:32" ht="20.100000000000001" customHeight="1">
      <c r="A179" s="527" t="str">
        <f t="shared" si="10"/>
        <v/>
      </c>
      <c r="B179" s="527" t="str">
        <f t="shared" si="11"/>
        <v/>
      </c>
      <c r="C179" s="542">
        <v>165</v>
      </c>
      <c r="D179" s="529"/>
      <c r="E179" s="530"/>
      <c r="F179" s="531"/>
      <c r="G179" s="532"/>
      <c r="H179" s="530"/>
      <c r="I179" s="533"/>
      <c r="J179" s="532"/>
      <c r="K179" s="530"/>
      <c r="L179" s="534" t="str">
        <f>IF($K179="","",IF($E179="","",IF(B.TransitionalProg!$H$8&gt;0,"",VLOOKUP($E179,' A.Property'!$P$44:$R$50,2,FALSE))))</f>
        <v/>
      </c>
      <c r="M179" s="534" t="str">
        <f>IF($K179="","",IF($E179="","",IF(B.TransitionalProg!$H$8&gt;0,"",VLOOKUP($E179,' A.Property'!$P$44:$R$50,3,FALSE))))</f>
        <v/>
      </c>
      <c r="N179" s="535" t="str">
        <f>IF(K179="", "", IF(E179="", "",IF(B.TransitionalProg!$H$8&gt;0,"",IF(K179&lt;L179,"overHOUSED?",IF(K179&gt;M179, "OVERcrowded?","")))))</f>
        <v/>
      </c>
      <c r="O179" s="536"/>
      <c r="P179" s="737"/>
      <c r="Q179" s="532"/>
      <c r="R179" s="532"/>
      <c r="S179" s="532"/>
      <c r="T179" s="532"/>
      <c r="U179" s="826" t="str">
        <f t="shared" si="8"/>
        <v/>
      </c>
      <c r="V179" s="531"/>
      <c r="W179" s="532"/>
      <c r="X179" s="537" t="str">
        <f t="shared" si="9"/>
        <v/>
      </c>
      <c r="Y179" s="538">
        <f>INDEX(D2.Demographic!$G:$G,MATCH($C179,D2.Demographic!$C:$C,0))</f>
        <v>0</v>
      </c>
      <c r="Z179" s="538">
        <f>INDEX(D2.Demographic!$H:$H,MATCH($C179,D2.Demographic!$C:$C,0))</f>
        <v>0</v>
      </c>
      <c r="AA179" s="538">
        <f>INDEX(D2.Demographic!$I:$I,MATCH($C179,D2.Demographic!$C:$C,0))</f>
        <v>0</v>
      </c>
      <c r="AB179" s="538">
        <f>INDEX(D2.Demographic!$J:$J,MATCH($C179,D2.Demographic!$C:$C,0))</f>
        <v>0</v>
      </c>
      <c r="AC179" s="538">
        <f>INDEX(D2.Demographic!$K:$K,MATCH($C179,D2.Demographic!$C:$C,0))</f>
        <v>0</v>
      </c>
      <c r="AD179" s="538">
        <f>INDEX(D2.Demographic!$L:$L,MATCH($C179,D2.Demographic!$C:$C,0))</f>
        <v>0</v>
      </c>
      <c r="AE179" s="538">
        <f>INDEX(D2.Demographic!$M:$M,MATCH($C179,D2.Demographic!$C:$C,0))</f>
        <v>0</v>
      </c>
      <c r="AF179" s="538">
        <f>INDEX(D2.Demographic!$N:$N,MATCH($C179,D2.Demographic!$C:$C,0))</f>
        <v>0</v>
      </c>
    </row>
    <row r="180" spans="1:32" ht="20.100000000000001" customHeight="1">
      <c r="A180" s="527" t="str">
        <f t="shared" si="10"/>
        <v/>
      </c>
      <c r="B180" s="527" t="str">
        <f t="shared" si="11"/>
        <v/>
      </c>
      <c r="C180" s="542">
        <v>166</v>
      </c>
      <c r="D180" s="529"/>
      <c r="E180" s="530"/>
      <c r="F180" s="531"/>
      <c r="G180" s="532"/>
      <c r="H180" s="530"/>
      <c r="I180" s="533"/>
      <c r="J180" s="532"/>
      <c r="K180" s="530"/>
      <c r="L180" s="534" t="str">
        <f>IF($K180="","",IF($E180="","",IF(B.TransitionalProg!$H$8&gt;0,"",VLOOKUP($E180,' A.Property'!$P$44:$R$50,2,FALSE))))</f>
        <v/>
      </c>
      <c r="M180" s="534" t="str">
        <f>IF($K180="","",IF($E180="","",IF(B.TransitionalProg!$H$8&gt;0,"",VLOOKUP($E180,' A.Property'!$P$44:$R$50,3,FALSE))))</f>
        <v/>
      </c>
      <c r="N180" s="535" t="str">
        <f>IF(K180="", "", IF(E180="", "",IF(B.TransitionalProg!$H$8&gt;0,"",IF(K180&lt;L180,"overHOUSED?",IF(K180&gt;M180, "OVERcrowded?","")))))</f>
        <v/>
      </c>
      <c r="O180" s="536"/>
      <c r="P180" s="737"/>
      <c r="Q180" s="532"/>
      <c r="R180" s="532"/>
      <c r="S180" s="532"/>
      <c r="T180" s="532"/>
      <c r="U180" s="826" t="str">
        <f t="shared" si="8"/>
        <v/>
      </c>
      <c r="V180" s="531"/>
      <c r="W180" s="532"/>
      <c r="X180" s="537" t="str">
        <f t="shared" si="9"/>
        <v/>
      </c>
      <c r="Y180" s="538">
        <f>INDEX(D2.Demographic!$G:$G,MATCH($C180,D2.Demographic!$C:$C,0))</f>
        <v>0</v>
      </c>
      <c r="Z180" s="538">
        <f>INDEX(D2.Demographic!$H:$H,MATCH($C180,D2.Demographic!$C:$C,0))</f>
        <v>0</v>
      </c>
      <c r="AA180" s="538">
        <f>INDEX(D2.Demographic!$I:$I,MATCH($C180,D2.Demographic!$C:$C,0))</f>
        <v>0</v>
      </c>
      <c r="AB180" s="538">
        <f>INDEX(D2.Demographic!$J:$J,MATCH($C180,D2.Demographic!$C:$C,0))</f>
        <v>0</v>
      </c>
      <c r="AC180" s="538">
        <f>INDEX(D2.Demographic!$K:$K,MATCH($C180,D2.Demographic!$C:$C,0))</f>
        <v>0</v>
      </c>
      <c r="AD180" s="538">
        <f>INDEX(D2.Demographic!$L:$L,MATCH($C180,D2.Demographic!$C:$C,0))</f>
        <v>0</v>
      </c>
      <c r="AE180" s="538">
        <f>INDEX(D2.Demographic!$M:$M,MATCH($C180,D2.Demographic!$C:$C,0))</f>
        <v>0</v>
      </c>
      <c r="AF180" s="538">
        <f>INDEX(D2.Demographic!$N:$N,MATCH($C180,D2.Demographic!$C:$C,0))</f>
        <v>0</v>
      </c>
    </row>
    <row r="181" spans="1:32" ht="20.100000000000001" customHeight="1">
      <c r="A181" s="527" t="str">
        <f t="shared" si="10"/>
        <v/>
      </c>
      <c r="B181" s="527" t="str">
        <f t="shared" si="11"/>
        <v/>
      </c>
      <c r="C181" s="542">
        <v>167</v>
      </c>
      <c r="D181" s="529"/>
      <c r="E181" s="530"/>
      <c r="F181" s="531"/>
      <c r="G181" s="532"/>
      <c r="H181" s="530"/>
      <c r="I181" s="533"/>
      <c r="J181" s="532"/>
      <c r="K181" s="530"/>
      <c r="L181" s="534" t="str">
        <f>IF($K181="","",IF($E181="","",IF(B.TransitionalProg!$H$8&gt;0,"",VLOOKUP($E181,' A.Property'!$P$44:$R$50,2,FALSE))))</f>
        <v/>
      </c>
      <c r="M181" s="534" t="str">
        <f>IF($K181="","",IF($E181="","",IF(B.TransitionalProg!$H$8&gt;0,"",VLOOKUP($E181,' A.Property'!$P$44:$R$50,3,FALSE))))</f>
        <v/>
      </c>
      <c r="N181" s="535" t="str">
        <f>IF(K181="", "", IF(E181="", "",IF(B.TransitionalProg!$H$8&gt;0,"",IF(K181&lt;L181,"overHOUSED?",IF(K181&gt;M181, "OVERcrowded?","")))))</f>
        <v/>
      </c>
      <c r="O181" s="536"/>
      <c r="P181" s="737"/>
      <c r="Q181" s="532"/>
      <c r="R181" s="532"/>
      <c r="S181" s="532"/>
      <c r="T181" s="532"/>
      <c r="U181" s="826" t="str">
        <f t="shared" si="8"/>
        <v/>
      </c>
      <c r="V181" s="531"/>
      <c r="W181" s="532"/>
      <c r="X181" s="537" t="str">
        <f t="shared" si="9"/>
        <v/>
      </c>
      <c r="Y181" s="538">
        <f>INDEX(D2.Demographic!$G:$G,MATCH($C181,D2.Demographic!$C:$C,0))</f>
        <v>0</v>
      </c>
      <c r="Z181" s="538">
        <f>INDEX(D2.Demographic!$H:$H,MATCH($C181,D2.Demographic!$C:$C,0))</f>
        <v>0</v>
      </c>
      <c r="AA181" s="538">
        <f>INDEX(D2.Demographic!$I:$I,MATCH($C181,D2.Demographic!$C:$C,0))</f>
        <v>0</v>
      </c>
      <c r="AB181" s="538">
        <f>INDEX(D2.Demographic!$J:$J,MATCH($C181,D2.Demographic!$C:$C,0))</f>
        <v>0</v>
      </c>
      <c r="AC181" s="538">
        <f>INDEX(D2.Demographic!$K:$K,MATCH($C181,D2.Demographic!$C:$C,0))</f>
        <v>0</v>
      </c>
      <c r="AD181" s="538">
        <f>INDEX(D2.Demographic!$L:$L,MATCH($C181,D2.Demographic!$C:$C,0))</f>
        <v>0</v>
      </c>
      <c r="AE181" s="538">
        <f>INDEX(D2.Demographic!$M:$M,MATCH($C181,D2.Demographic!$C:$C,0))</f>
        <v>0</v>
      </c>
      <c r="AF181" s="538">
        <f>INDEX(D2.Demographic!$N:$N,MATCH($C181,D2.Demographic!$C:$C,0))</f>
        <v>0</v>
      </c>
    </row>
    <row r="182" spans="1:32" ht="20.100000000000001" customHeight="1">
      <c r="A182" s="527" t="str">
        <f t="shared" si="10"/>
        <v/>
      </c>
      <c r="B182" s="527" t="str">
        <f t="shared" si="11"/>
        <v/>
      </c>
      <c r="C182" s="542">
        <v>168</v>
      </c>
      <c r="D182" s="529"/>
      <c r="E182" s="530"/>
      <c r="F182" s="531"/>
      <c r="G182" s="532"/>
      <c r="H182" s="530"/>
      <c r="I182" s="533"/>
      <c r="J182" s="532"/>
      <c r="K182" s="530"/>
      <c r="L182" s="534" t="str">
        <f>IF($K182="","",IF($E182="","",IF(B.TransitionalProg!$H$8&gt;0,"",VLOOKUP($E182,' A.Property'!$P$44:$R$50,2,FALSE))))</f>
        <v/>
      </c>
      <c r="M182" s="534" t="str">
        <f>IF($K182="","",IF($E182="","",IF(B.TransitionalProg!$H$8&gt;0,"",VLOOKUP($E182,' A.Property'!$P$44:$R$50,3,FALSE))))</f>
        <v/>
      </c>
      <c r="N182" s="535" t="str">
        <f>IF(K182="", "", IF(E182="", "",IF(B.TransitionalProg!$H$8&gt;0,"",IF(K182&lt;L182,"overHOUSED?",IF(K182&gt;M182, "OVERcrowded?","")))))</f>
        <v/>
      </c>
      <c r="O182" s="536"/>
      <c r="P182" s="737"/>
      <c r="Q182" s="532"/>
      <c r="R182" s="532"/>
      <c r="S182" s="532"/>
      <c r="T182" s="532"/>
      <c r="U182" s="826" t="str">
        <f t="shared" si="8"/>
        <v/>
      </c>
      <c r="V182" s="531"/>
      <c r="W182" s="532"/>
      <c r="X182" s="537" t="str">
        <f t="shared" si="9"/>
        <v/>
      </c>
      <c r="Y182" s="538">
        <f>INDEX(D2.Demographic!$G:$G,MATCH($C182,D2.Demographic!$C:$C,0))</f>
        <v>0</v>
      </c>
      <c r="Z182" s="538">
        <f>INDEX(D2.Demographic!$H:$H,MATCH($C182,D2.Demographic!$C:$C,0))</f>
        <v>0</v>
      </c>
      <c r="AA182" s="538">
        <f>INDEX(D2.Demographic!$I:$I,MATCH($C182,D2.Demographic!$C:$C,0))</f>
        <v>0</v>
      </c>
      <c r="AB182" s="538">
        <f>INDEX(D2.Demographic!$J:$J,MATCH($C182,D2.Demographic!$C:$C,0))</f>
        <v>0</v>
      </c>
      <c r="AC182" s="538">
        <f>INDEX(D2.Demographic!$K:$K,MATCH($C182,D2.Demographic!$C:$C,0))</f>
        <v>0</v>
      </c>
      <c r="AD182" s="538">
        <f>INDEX(D2.Demographic!$L:$L,MATCH($C182,D2.Demographic!$C:$C,0))</f>
        <v>0</v>
      </c>
      <c r="AE182" s="538">
        <f>INDEX(D2.Demographic!$M:$M,MATCH($C182,D2.Demographic!$C:$C,0))</f>
        <v>0</v>
      </c>
      <c r="AF182" s="538">
        <f>INDEX(D2.Demographic!$N:$N,MATCH($C182,D2.Demographic!$C:$C,0))</f>
        <v>0</v>
      </c>
    </row>
    <row r="183" spans="1:32" ht="20.100000000000001" customHeight="1">
      <c r="A183" s="527" t="str">
        <f t="shared" si="10"/>
        <v/>
      </c>
      <c r="B183" s="527" t="str">
        <f t="shared" si="11"/>
        <v/>
      </c>
      <c r="C183" s="542">
        <v>169</v>
      </c>
      <c r="D183" s="529"/>
      <c r="E183" s="530"/>
      <c r="F183" s="531"/>
      <c r="G183" s="532"/>
      <c r="H183" s="530"/>
      <c r="I183" s="533"/>
      <c r="J183" s="532"/>
      <c r="K183" s="530"/>
      <c r="L183" s="534" t="str">
        <f>IF($K183="","",IF($E183="","",IF(B.TransitionalProg!$H$8&gt;0,"",VLOOKUP($E183,' A.Property'!$P$44:$R$50,2,FALSE))))</f>
        <v/>
      </c>
      <c r="M183" s="534" t="str">
        <f>IF($K183="","",IF($E183="","",IF(B.TransitionalProg!$H$8&gt;0,"",VLOOKUP($E183,' A.Property'!$P$44:$R$50,3,FALSE))))</f>
        <v/>
      </c>
      <c r="N183" s="535" t="str">
        <f>IF(K183="", "", IF(E183="", "",IF(B.TransitionalProg!$H$8&gt;0,"",IF(K183&lt;L183,"overHOUSED?",IF(K183&gt;M183, "OVERcrowded?","")))))</f>
        <v/>
      </c>
      <c r="O183" s="536"/>
      <c r="P183" s="737"/>
      <c r="Q183" s="532"/>
      <c r="R183" s="532"/>
      <c r="S183" s="532"/>
      <c r="T183" s="532"/>
      <c r="U183" s="826" t="str">
        <f t="shared" si="8"/>
        <v/>
      </c>
      <c r="V183" s="531"/>
      <c r="W183" s="532"/>
      <c r="X183" s="537" t="str">
        <f t="shared" si="9"/>
        <v/>
      </c>
      <c r="Y183" s="538">
        <f>INDEX(D2.Demographic!$G:$G,MATCH($C183,D2.Demographic!$C:$C,0))</f>
        <v>0</v>
      </c>
      <c r="Z183" s="538">
        <f>INDEX(D2.Demographic!$H:$H,MATCH($C183,D2.Demographic!$C:$C,0))</f>
        <v>0</v>
      </c>
      <c r="AA183" s="538">
        <f>INDEX(D2.Demographic!$I:$I,MATCH($C183,D2.Demographic!$C:$C,0))</f>
        <v>0</v>
      </c>
      <c r="AB183" s="538">
        <f>INDEX(D2.Demographic!$J:$J,MATCH($C183,D2.Demographic!$C:$C,0))</f>
        <v>0</v>
      </c>
      <c r="AC183" s="538">
        <f>INDEX(D2.Demographic!$K:$K,MATCH($C183,D2.Demographic!$C:$C,0))</f>
        <v>0</v>
      </c>
      <c r="AD183" s="538">
        <f>INDEX(D2.Demographic!$L:$L,MATCH($C183,D2.Demographic!$C:$C,0))</f>
        <v>0</v>
      </c>
      <c r="AE183" s="538">
        <f>INDEX(D2.Demographic!$M:$M,MATCH($C183,D2.Demographic!$C:$C,0))</f>
        <v>0</v>
      </c>
      <c r="AF183" s="538">
        <f>INDEX(D2.Demographic!$N:$N,MATCH($C183,D2.Demographic!$C:$C,0))</f>
        <v>0</v>
      </c>
    </row>
    <row r="184" spans="1:32" ht="20.100000000000001" customHeight="1">
      <c r="A184" s="527" t="str">
        <f t="shared" si="10"/>
        <v/>
      </c>
      <c r="B184" s="527" t="str">
        <f t="shared" si="11"/>
        <v/>
      </c>
      <c r="C184" s="542">
        <v>170</v>
      </c>
      <c r="D184" s="529"/>
      <c r="E184" s="530"/>
      <c r="F184" s="531"/>
      <c r="G184" s="532"/>
      <c r="H184" s="530"/>
      <c r="I184" s="533"/>
      <c r="J184" s="532"/>
      <c r="K184" s="530"/>
      <c r="L184" s="534" t="str">
        <f>IF($K184="","",IF($E184="","",IF(B.TransitionalProg!$H$8&gt;0,"",VLOOKUP($E184,' A.Property'!$P$44:$R$50,2,FALSE))))</f>
        <v/>
      </c>
      <c r="M184" s="534" t="str">
        <f>IF($K184="","",IF($E184="","",IF(B.TransitionalProg!$H$8&gt;0,"",VLOOKUP($E184,' A.Property'!$P$44:$R$50,3,FALSE))))</f>
        <v/>
      </c>
      <c r="N184" s="535" t="str">
        <f>IF(K184="", "", IF(E184="", "",IF(B.TransitionalProg!$H$8&gt;0,"",IF(K184&lt;L184,"overHOUSED?",IF(K184&gt;M184, "OVERcrowded?","")))))</f>
        <v/>
      </c>
      <c r="O184" s="536"/>
      <c r="P184" s="737"/>
      <c r="Q184" s="532"/>
      <c r="R184" s="532"/>
      <c r="S184" s="532"/>
      <c r="T184" s="532"/>
      <c r="U184" s="826" t="str">
        <f t="shared" si="8"/>
        <v/>
      </c>
      <c r="V184" s="531"/>
      <c r="W184" s="532"/>
      <c r="X184" s="537" t="str">
        <f t="shared" si="9"/>
        <v/>
      </c>
      <c r="Y184" s="538">
        <f>INDEX(D2.Demographic!$G:$G,MATCH($C184,D2.Demographic!$C:$C,0))</f>
        <v>0</v>
      </c>
      <c r="Z184" s="538">
        <f>INDEX(D2.Demographic!$H:$H,MATCH($C184,D2.Demographic!$C:$C,0))</f>
        <v>0</v>
      </c>
      <c r="AA184" s="538">
        <f>INDEX(D2.Demographic!$I:$I,MATCH($C184,D2.Demographic!$C:$C,0))</f>
        <v>0</v>
      </c>
      <c r="AB184" s="538">
        <f>INDEX(D2.Demographic!$J:$J,MATCH($C184,D2.Demographic!$C:$C,0))</f>
        <v>0</v>
      </c>
      <c r="AC184" s="538">
        <f>INDEX(D2.Demographic!$K:$K,MATCH($C184,D2.Demographic!$C:$C,0))</f>
        <v>0</v>
      </c>
      <c r="AD184" s="538">
        <f>INDEX(D2.Demographic!$L:$L,MATCH($C184,D2.Demographic!$C:$C,0))</f>
        <v>0</v>
      </c>
      <c r="AE184" s="538">
        <f>INDEX(D2.Demographic!$M:$M,MATCH($C184,D2.Demographic!$C:$C,0))</f>
        <v>0</v>
      </c>
      <c r="AF184" s="538">
        <f>INDEX(D2.Demographic!$N:$N,MATCH($C184,D2.Demographic!$C:$C,0))</f>
        <v>0</v>
      </c>
    </row>
    <row r="185" spans="1:32" ht="20.100000000000001" customHeight="1">
      <c r="A185" s="527" t="str">
        <f t="shared" si="10"/>
        <v/>
      </c>
      <c r="B185" s="527" t="str">
        <f t="shared" si="11"/>
        <v/>
      </c>
      <c r="C185" s="542">
        <v>171</v>
      </c>
      <c r="D185" s="529"/>
      <c r="E185" s="530"/>
      <c r="F185" s="531"/>
      <c r="G185" s="532"/>
      <c r="H185" s="530"/>
      <c r="I185" s="533"/>
      <c r="J185" s="532"/>
      <c r="K185" s="530"/>
      <c r="L185" s="534" t="str">
        <f>IF($K185="","",IF($E185="","",IF(B.TransitionalProg!$H$8&gt;0,"",VLOOKUP($E185,' A.Property'!$P$44:$R$50,2,FALSE))))</f>
        <v/>
      </c>
      <c r="M185" s="534" t="str">
        <f>IF($K185="","",IF($E185="","",IF(B.TransitionalProg!$H$8&gt;0,"",VLOOKUP($E185,' A.Property'!$P$44:$R$50,3,FALSE))))</f>
        <v/>
      </c>
      <c r="N185" s="535" t="str">
        <f>IF(K185="", "", IF(E185="", "",IF(B.TransitionalProg!$H$8&gt;0,"",IF(K185&lt;L185,"overHOUSED?",IF(K185&gt;M185, "OVERcrowded?","")))))</f>
        <v/>
      </c>
      <c r="O185" s="536"/>
      <c r="P185" s="737"/>
      <c r="Q185" s="532"/>
      <c r="R185" s="532"/>
      <c r="S185" s="532"/>
      <c r="T185" s="532"/>
      <c r="U185" s="826" t="str">
        <f t="shared" si="8"/>
        <v/>
      </c>
      <c r="V185" s="531"/>
      <c r="W185" s="532"/>
      <c r="X185" s="537" t="str">
        <f t="shared" si="9"/>
        <v/>
      </c>
      <c r="Y185" s="538">
        <f>INDEX(D2.Demographic!$G:$G,MATCH($C185,D2.Demographic!$C:$C,0))</f>
        <v>0</v>
      </c>
      <c r="Z185" s="538">
        <f>INDEX(D2.Demographic!$H:$H,MATCH($C185,D2.Demographic!$C:$C,0))</f>
        <v>0</v>
      </c>
      <c r="AA185" s="538">
        <f>INDEX(D2.Demographic!$I:$I,MATCH($C185,D2.Demographic!$C:$C,0))</f>
        <v>0</v>
      </c>
      <c r="AB185" s="538">
        <f>INDEX(D2.Demographic!$J:$J,MATCH($C185,D2.Demographic!$C:$C,0))</f>
        <v>0</v>
      </c>
      <c r="AC185" s="538">
        <f>INDEX(D2.Demographic!$K:$K,MATCH($C185,D2.Demographic!$C:$C,0))</f>
        <v>0</v>
      </c>
      <c r="AD185" s="538">
        <f>INDEX(D2.Demographic!$L:$L,MATCH($C185,D2.Demographic!$C:$C,0))</f>
        <v>0</v>
      </c>
      <c r="AE185" s="538">
        <f>INDEX(D2.Demographic!$M:$M,MATCH($C185,D2.Demographic!$C:$C,0))</f>
        <v>0</v>
      </c>
      <c r="AF185" s="538">
        <f>INDEX(D2.Demographic!$N:$N,MATCH($C185,D2.Demographic!$C:$C,0))</f>
        <v>0</v>
      </c>
    </row>
    <row r="186" spans="1:32" ht="20.100000000000001" customHeight="1">
      <c r="A186" s="527" t="str">
        <f t="shared" si="10"/>
        <v/>
      </c>
      <c r="B186" s="527" t="str">
        <f t="shared" si="11"/>
        <v/>
      </c>
      <c r="C186" s="542">
        <v>172</v>
      </c>
      <c r="D186" s="529"/>
      <c r="E186" s="530"/>
      <c r="F186" s="531"/>
      <c r="G186" s="532"/>
      <c r="H186" s="530"/>
      <c r="I186" s="533"/>
      <c r="J186" s="532"/>
      <c r="K186" s="530"/>
      <c r="L186" s="534" t="str">
        <f>IF($K186="","",IF($E186="","",IF(B.TransitionalProg!$H$8&gt;0,"",VLOOKUP($E186,' A.Property'!$P$44:$R$50,2,FALSE))))</f>
        <v/>
      </c>
      <c r="M186" s="534" t="str">
        <f>IF($K186="","",IF($E186="","",IF(B.TransitionalProg!$H$8&gt;0,"",VLOOKUP($E186,' A.Property'!$P$44:$R$50,3,FALSE))))</f>
        <v/>
      </c>
      <c r="N186" s="535" t="str">
        <f>IF(K186="", "", IF(E186="", "",IF(B.TransitionalProg!$H$8&gt;0,"",IF(K186&lt;L186,"overHOUSED?",IF(K186&gt;M186, "OVERcrowded?","")))))</f>
        <v/>
      </c>
      <c r="O186" s="536"/>
      <c r="P186" s="737"/>
      <c r="Q186" s="532"/>
      <c r="R186" s="532"/>
      <c r="S186" s="532"/>
      <c r="T186" s="532"/>
      <c r="U186" s="826" t="str">
        <f t="shared" si="8"/>
        <v/>
      </c>
      <c r="V186" s="531"/>
      <c r="W186" s="532"/>
      <c r="X186" s="537" t="str">
        <f t="shared" si="9"/>
        <v/>
      </c>
      <c r="Y186" s="538">
        <f>INDEX(D2.Demographic!$G:$G,MATCH($C186,D2.Demographic!$C:$C,0))</f>
        <v>0</v>
      </c>
      <c r="Z186" s="538">
        <f>INDEX(D2.Demographic!$H:$H,MATCH($C186,D2.Demographic!$C:$C,0))</f>
        <v>0</v>
      </c>
      <c r="AA186" s="538">
        <f>INDEX(D2.Demographic!$I:$I,MATCH($C186,D2.Demographic!$C:$C,0))</f>
        <v>0</v>
      </c>
      <c r="AB186" s="538">
        <f>INDEX(D2.Demographic!$J:$J,MATCH($C186,D2.Demographic!$C:$C,0))</f>
        <v>0</v>
      </c>
      <c r="AC186" s="538">
        <f>INDEX(D2.Demographic!$K:$K,MATCH($C186,D2.Demographic!$C:$C,0))</f>
        <v>0</v>
      </c>
      <c r="AD186" s="538">
        <f>INDEX(D2.Demographic!$L:$L,MATCH($C186,D2.Demographic!$C:$C,0))</f>
        <v>0</v>
      </c>
      <c r="AE186" s="538">
        <f>INDEX(D2.Demographic!$M:$M,MATCH($C186,D2.Demographic!$C:$C,0))</f>
        <v>0</v>
      </c>
      <c r="AF186" s="538">
        <f>INDEX(D2.Demographic!$N:$N,MATCH($C186,D2.Demographic!$C:$C,0))</f>
        <v>0</v>
      </c>
    </row>
    <row r="187" spans="1:32" ht="20.100000000000001" customHeight="1">
      <c r="A187" s="527" t="str">
        <f t="shared" si="10"/>
        <v/>
      </c>
      <c r="B187" s="527" t="str">
        <f t="shared" si="11"/>
        <v/>
      </c>
      <c r="C187" s="542">
        <v>173</v>
      </c>
      <c r="D187" s="529"/>
      <c r="E187" s="530"/>
      <c r="F187" s="531"/>
      <c r="G187" s="532"/>
      <c r="H187" s="530"/>
      <c r="I187" s="533"/>
      <c r="J187" s="532"/>
      <c r="K187" s="530"/>
      <c r="L187" s="534" t="str">
        <f>IF($K187="","",IF($E187="","",IF(B.TransitionalProg!$H$8&gt;0,"",VLOOKUP($E187,' A.Property'!$P$44:$R$50,2,FALSE))))</f>
        <v/>
      </c>
      <c r="M187" s="534" t="str">
        <f>IF($K187="","",IF($E187="","",IF(B.TransitionalProg!$H$8&gt;0,"",VLOOKUP($E187,' A.Property'!$P$44:$R$50,3,FALSE))))</f>
        <v/>
      </c>
      <c r="N187" s="535" t="str">
        <f>IF(K187="", "", IF(E187="", "",IF(B.TransitionalProg!$H$8&gt;0,"",IF(K187&lt;L187,"overHOUSED?",IF(K187&gt;M187, "OVERcrowded?","")))))</f>
        <v/>
      </c>
      <c r="O187" s="536"/>
      <c r="P187" s="737"/>
      <c r="Q187" s="532"/>
      <c r="R187" s="532"/>
      <c r="S187" s="532"/>
      <c r="T187" s="532"/>
      <c r="U187" s="826" t="str">
        <f t="shared" si="8"/>
        <v/>
      </c>
      <c r="V187" s="531"/>
      <c r="W187" s="532"/>
      <c r="X187" s="537" t="str">
        <f t="shared" si="9"/>
        <v/>
      </c>
      <c r="Y187" s="538">
        <f>INDEX(D2.Demographic!$G:$G,MATCH($C187,D2.Demographic!$C:$C,0))</f>
        <v>0</v>
      </c>
      <c r="Z187" s="538">
        <f>INDEX(D2.Demographic!$H:$H,MATCH($C187,D2.Demographic!$C:$C,0))</f>
        <v>0</v>
      </c>
      <c r="AA187" s="538">
        <f>INDEX(D2.Demographic!$I:$I,MATCH($C187,D2.Demographic!$C:$C,0))</f>
        <v>0</v>
      </c>
      <c r="AB187" s="538">
        <f>INDEX(D2.Demographic!$J:$J,MATCH($C187,D2.Demographic!$C:$C,0))</f>
        <v>0</v>
      </c>
      <c r="AC187" s="538">
        <f>INDEX(D2.Demographic!$K:$K,MATCH($C187,D2.Demographic!$C:$C,0))</f>
        <v>0</v>
      </c>
      <c r="AD187" s="538">
        <f>INDEX(D2.Demographic!$L:$L,MATCH($C187,D2.Demographic!$C:$C,0))</f>
        <v>0</v>
      </c>
      <c r="AE187" s="538">
        <f>INDEX(D2.Demographic!$M:$M,MATCH($C187,D2.Demographic!$C:$C,0))</f>
        <v>0</v>
      </c>
      <c r="AF187" s="538">
        <f>INDEX(D2.Demographic!$N:$N,MATCH($C187,D2.Demographic!$C:$C,0))</f>
        <v>0</v>
      </c>
    </row>
    <row r="188" spans="1:32" ht="20.100000000000001" customHeight="1">
      <c r="A188" s="527" t="str">
        <f t="shared" si="10"/>
        <v/>
      </c>
      <c r="B188" s="527" t="str">
        <f t="shared" si="11"/>
        <v/>
      </c>
      <c r="C188" s="542">
        <v>174</v>
      </c>
      <c r="D188" s="529"/>
      <c r="E188" s="530"/>
      <c r="F188" s="531"/>
      <c r="G188" s="532"/>
      <c r="H188" s="530"/>
      <c r="I188" s="533"/>
      <c r="J188" s="532"/>
      <c r="K188" s="530"/>
      <c r="L188" s="534" t="str">
        <f>IF($K188="","",IF($E188="","",IF(B.TransitionalProg!$H$8&gt;0,"",VLOOKUP($E188,' A.Property'!$P$44:$R$50,2,FALSE))))</f>
        <v/>
      </c>
      <c r="M188" s="534" t="str">
        <f>IF($K188="","",IF($E188="","",IF(B.TransitionalProg!$H$8&gt;0,"",VLOOKUP($E188,' A.Property'!$P$44:$R$50,3,FALSE))))</f>
        <v/>
      </c>
      <c r="N188" s="535" t="str">
        <f>IF(K188="", "", IF(E188="", "",IF(B.TransitionalProg!$H$8&gt;0,"",IF(K188&lt;L188,"overHOUSED?",IF(K188&gt;M188, "OVERcrowded?","")))))</f>
        <v/>
      </c>
      <c r="O188" s="536"/>
      <c r="P188" s="737"/>
      <c r="Q188" s="532"/>
      <c r="R188" s="532"/>
      <c r="S188" s="532"/>
      <c r="T188" s="532"/>
      <c r="U188" s="826" t="str">
        <f t="shared" si="8"/>
        <v/>
      </c>
      <c r="V188" s="531"/>
      <c r="W188" s="532"/>
      <c r="X188" s="537" t="str">
        <f t="shared" si="9"/>
        <v/>
      </c>
      <c r="Y188" s="538">
        <f>INDEX(D2.Demographic!$G:$G,MATCH($C188,D2.Demographic!$C:$C,0))</f>
        <v>0</v>
      </c>
      <c r="Z188" s="538">
        <f>INDEX(D2.Demographic!$H:$H,MATCH($C188,D2.Demographic!$C:$C,0))</f>
        <v>0</v>
      </c>
      <c r="AA188" s="538">
        <f>INDEX(D2.Demographic!$I:$I,MATCH($C188,D2.Demographic!$C:$C,0))</f>
        <v>0</v>
      </c>
      <c r="AB188" s="538">
        <f>INDEX(D2.Demographic!$J:$J,MATCH($C188,D2.Demographic!$C:$C,0))</f>
        <v>0</v>
      </c>
      <c r="AC188" s="538">
        <f>INDEX(D2.Demographic!$K:$K,MATCH($C188,D2.Demographic!$C:$C,0))</f>
        <v>0</v>
      </c>
      <c r="AD188" s="538">
        <f>INDEX(D2.Demographic!$L:$L,MATCH($C188,D2.Demographic!$C:$C,0))</f>
        <v>0</v>
      </c>
      <c r="AE188" s="538">
        <f>INDEX(D2.Demographic!$M:$M,MATCH($C188,D2.Demographic!$C:$C,0))</f>
        <v>0</v>
      </c>
      <c r="AF188" s="538">
        <f>INDEX(D2.Demographic!$N:$N,MATCH($C188,D2.Demographic!$C:$C,0))</f>
        <v>0</v>
      </c>
    </row>
    <row r="189" spans="1:32" ht="20.100000000000001" customHeight="1">
      <c r="A189" s="527" t="str">
        <f t="shared" si="10"/>
        <v/>
      </c>
      <c r="B189" s="527" t="str">
        <f t="shared" si="11"/>
        <v/>
      </c>
      <c r="C189" s="542">
        <v>175</v>
      </c>
      <c r="D189" s="529"/>
      <c r="E189" s="530"/>
      <c r="F189" s="531"/>
      <c r="G189" s="532"/>
      <c r="H189" s="530"/>
      <c r="I189" s="533"/>
      <c r="J189" s="532"/>
      <c r="K189" s="530"/>
      <c r="L189" s="534" t="str">
        <f>IF($K189="","",IF($E189="","",IF(B.TransitionalProg!$H$8&gt;0,"",VLOOKUP($E189,' A.Property'!$P$44:$R$50,2,FALSE))))</f>
        <v/>
      </c>
      <c r="M189" s="534" t="str">
        <f>IF($K189="","",IF($E189="","",IF(B.TransitionalProg!$H$8&gt;0,"",VLOOKUP($E189,' A.Property'!$P$44:$R$50,3,FALSE))))</f>
        <v/>
      </c>
      <c r="N189" s="535" t="str">
        <f>IF(K189="", "", IF(E189="", "",IF(B.TransitionalProg!$H$8&gt;0,"",IF(K189&lt;L189,"overHOUSED?",IF(K189&gt;M189, "OVERcrowded?","")))))</f>
        <v/>
      </c>
      <c r="O189" s="536"/>
      <c r="P189" s="737"/>
      <c r="Q189" s="532"/>
      <c r="R189" s="532"/>
      <c r="S189" s="532"/>
      <c r="T189" s="532"/>
      <c r="U189" s="826" t="str">
        <f t="shared" si="8"/>
        <v/>
      </c>
      <c r="V189" s="531"/>
      <c r="W189" s="532"/>
      <c r="X189" s="537" t="str">
        <f t="shared" si="9"/>
        <v/>
      </c>
      <c r="Y189" s="538">
        <f>INDEX(D2.Demographic!$G:$G,MATCH($C189,D2.Demographic!$C:$C,0))</f>
        <v>0</v>
      </c>
      <c r="Z189" s="538">
        <f>INDEX(D2.Demographic!$H:$H,MATCH($C189,D2.Demographic!$C:$C,0))</f>
        <v>0</v>
      </c>
      <c r="AA189" s="538">
        <f>INDEX(D2.Demographic!$I:$I,MATCH($C189,D2.Demographic!$C:$C,0))</f>
        <v>0</v>
      </c>
      <c r="AB189" s="538">
        <f>INDEX(D2.Demographic!$J:$J,MATCH($C189,D2.Demographic!$C:$C,0))</f>
        <v>0</v>
      </c>
      <c r="AC189" s="538">
        <f>INDEX(D2.Demographic!$K:$K,MATCH($C189,D2.Demographic!$C:$C,0))</f>
        <v>0</v>
      </c>
      <c r="AD189" s="538">
        <f>INDEX(D2.Demographic!$L:$L,MATCH($C189,D2.Demographic!$C:$C,0))</f>
        <v>0</v>
      </c>
      <c r="AE189" s="538">
        <f>INDEX(D2.Demographic!$M:$M,MATCH($C189,D2.Demographic!$C:$C,0))</f>
        <v>0</v>
      </c>
      <c r="AF189" s="538">
        <f>INDEX(D2.Demographic!$N:$N,MATCH($C189,D2.Demographic!$C:$C,0))</f>
        <v>0</v>
      </c>
    </row>
    <row r="190" spans="1:32" ht="20.100000000000001" customHeight="1">
      <c r="A190" s="527" t="str">
        <f t="shared" si="10"/>
        <v/>
      </c>
      <c r="B190" s="527" t="str">
        <f t="shared" si="11"/>
        <v/>
      </c>
      <c r="C190" s="542">
        <v>176</v>
      </c>
      <c r="D190" s="529"/>
      <c r="E190" s="530"/>
      <c r="F190" s="531"/>
      <c r="G190" s="532"/>
      <c r="H190" s="530"/>
      <c r="I190" s="533"/>
      <c r="J190" s="532"/>
      <c r="K190" s="530"/>
      <c r="L190" s="534" t="str">
        <f>IF($K190="","",IF($E190="","",IF(B.TransitionalProg!$H$8&gt;0,"",VLOOKUP($E190,' A.Property'!$P$44:$R$50,2,FALSE))))</f>
        <v/>
      </c>
      <c r="M190" s="534" t="str">
        <f>IF($K190="","",IF($E190="","",IF(B.TransitionalProg!$H$8&gt;0,"",VLOOKUP($E190,' A.Property'!$P$44:$R$50,3,FALSE))))</f>
        <v/>
      </c>
      <c r="N190" s="535" t="str">
        <f>IF(K190="", "", IF(E190="", "",IF(B.TransitionalProg!$H$8&gt;0,"",IF(K190&lt;L190,"overHOUSED?",IF(K190&gt;M190, "OVERcrowded?","")))))</f>
        <v/>
      </c>
      <c r="O190" s="536"/>
      <c r="P190" s="737"/>
      <c r="Q190" s="532"/>
      <c r="R190" s="532"/>
      <c r="S190" s="532"/>
      <c r="T190" s="532"/>
      <c r="U190" s="826" t="str">
        <f t="shared" si="8"/>
        <v/>
      </c>
      <c r="V190" s="531"/>
      <c r="W190" s="532"/>
      <c r="X190" s="537" t="str">
        <f t="shared" si="9"/>
        <v/>
      </c>
      <c r="Y190" s="538">
        <f>INDEX(D2.Demographic!$G:$G,MATCH($C190,D2.Demographic!$C:$C,0))</f>
        <v>0</v>
      </c>
      <c r="Z190" s="538">
        <f>INDEX(D2.Demographic!$H:$H,MATCH($C190,D2.Demographic!$C:$C,0))</f>
        <v>0</v>
      </c>
      <c r="AA190" s="538">
        <f>INDEX(D2.Demographic!$I:$I,MATCH($C190,D2.Demographic!$C:$C,0))</f>
        <v>0</v>
      </c>
      <c r="AB190" s="538">
        <f>INDEX(D2.Demographic!$J:$J,MATCH($C190,D2.Demographic!$C:$C,0))</f>
        <v>0</v>
      </c>
      <c r="AC190" s="538">
        <f>INDEX(D2.Demographic!$K:$K,MATCH($C190,D2.Demographic!$C:$C,0))</f>
        <v>0</v>
      </c>
      <c r="AD190" s="538">
        <f>INDEX(D2.Demographic!$L:$L,MATCH($C190,D2.Demographic!$C:$C,0))</f>
        <v>0</v>
      </c>
      <c r="AE190" s="538">
        <f>INDEX(D2.Demographic!$M:$M,MATCH($C190,D2.Demographic!$C:$C,0))</f>
        <v>0</v>
      </c>
      <c r="AF190" s="538">
        <f>INDEX(D2.Demographic!$N:$N,MATCH($C190,D2.Demographic!$C:$C,0))</f>
        <v>0</v>
      </c>
    </row>
    <row r="191" spans="1:32" ht="20.100000000000001" customHeight="1">
      <c r="A191" s="527" t="str">
        <f t="shared" si="10"/>
        <v/>
      </c>
      <c r="B191" s="527" t="str">
        <f t="shared" si="11"/>
        <v/>
      </c>
      <c r="C191" s="542">
        <v>177</v>
      </c>
      <c r="D191" s="529"/>
      <c r="E191" s="530"/>
      <c r="F191" s="531"/>
      <c r="G191" s="532"/>
      <c r="H191" s="530"/>
      <c r="I191" s="533"/>
      <c r="J191" s="532"/>
      <c r="K191" s="530"/>
      <c r="L191" s="534" t="str">
        <f>IF($K191="","",IF($E191="","",IF(B.TransitionalProg!$H$8&gt;0,"",VLOOKUP($E191,' A.Property'!$P$44:$R$50,2,FALSE))))</f>
        <v/>
      </c>
      <c r="M191" s="534" t="str">
        <f>IF($K191="","",IF($E191="","",IF(B.TransitionalProg!$H$8&gt;0,"",VLOOKUP($E191,' A.Property'!$P$44:$R$50,3,FALSE))))</f>
        <v/>
      </c>
      <c r="N191" s="535" t="str">
        <f>IF(K191="", "", IF(E191="", "",IF(B.TransitionalProg!$H$8&gt;0,"",IF(K191&lt;L191,"overHOUSED?",IF(K191&gt;M191, "OVERcrowded?","")))))</f>
        <v/>
      </c>
      <c r="O191" s="536"/>
      <c r="P191" s="737"/>
      <c r="Q191" s="532"/>
      <c r="R191" s="532"/>
      <c r="S191" s="532"/>
      <c r="T191" s="532"/>
      <c r="U191" s="826" t="str">
        <f t="shared" si="8"/>
        <v/>
      </c>
      <c r="V191" s="531"/>
      <c r="W191" s="532"/>
      <c r="X191" s="537" t="str">
        <f t="shared" si="9"/>
        <v/>
      </c>
      <c r="Y191" s="538">
        <f>INDEX(D2.Demographic!$G:$G,MATCH($C191,D2.Demographic!$C:$C,0))</f>
        <v>0</v>
      </c>
      <c r="Z191" s="538">
        <f>INDEX(D2.Demographic!$H:$H,MATCH($C191,D2.Demographic!$C:$C,0))</f>
        <v>0</v>
      </c>
      <c r="AA191" s="538">
        <f>INDEX(D2.Demographic!$I:$I,MATCH($C191,D2.Demographic!$C:$C,0))</f>
        <v>0</v>
      </c>
      <c r="AB191" s="538">
        <f>INDEX(D2.Demographic!$J:$J,MATCH($C191,D2.Demographic!$C:$C,0))</f>
        <v>0</v>
      </c>
      <c r="AC191" s="538">
        <f>INDEX(D2.Demographic!$K:$K,MATCH($C191,D2.Demographic!$C:$C,0))</f>
        <v>0</v>
      </c>
      <c r="AD191" s="538">
        <f>INDEX(D2.Demographic!$L:$L,MATCH($C191,D2.Demographic!$C:$C,0))</f>
        <v>0</v>
      </c>
      <c r="AE191" s="538">
        <f>INDEX(D2.Demographic!$M:$M,MATCH($C191,D2.Demographic!$C:$C,0))</f>
        <v>0</v>
      </c>
      <c r="AF191" s="538">
        <f>INDEX(D2.Demographic!$N:$N,MATCH($C191,D2.Demographic!$C:$C,0))</f>
        <v>0</v>
      </c>
    </row>
    <row r="192" spans="1:32" ht="20.100000000000001" customHeight="1">
      <c r="A192" s="527" t="str">
        <f t="shared" si="10"/>
        <v/>
      </c>
      <c r="B192" s="527" t="str">
        <f t="shared" si="11"/>
        <v/>
      </c>
      <c r="C192" s="542">
        <v>178</v>
      </c>
      <c r="D192" s="529"/>
      <c r="E192" s="530"/>
      <c r="F192" s="531"/>
      <c r="G192" s="532"/>
      <c r="H192" s="530"/>
      <c r="I192" s="533"/>
      <c r="J192" s="532"/>
      <c r="K192" s="530"/>
      <c r="L192" s="534" t="str">
        <f>IF($K192="","",IF($E192="","",IF(B.TransitionalProg!$H$8&gt;0,"",VLOOKUP($E192,' A.Property'!$P$44:$R$50,2,FALSE))))</f>
        <v/>
      </c>
      <c r="M192" s="534" t="str">
        <f>IF($K192="","",IF($E192="","",IF(B.TransitionalProg!$H$8&gt;0,"",VLOOKUP($E192,' A.Property'!$P$44:$R$50,3,FALSE))))</f>
        <v/>
      </c>
      <c r="N192" s="535" t="str">
        <f>IF(K192="", "", IF(E192="", "",IF(B.TransitionalProg!$H$8&gt;0,"",IF(K192&lt;L192,"overHOUSED?",IF(K192&gt;M192, "OVERcrowded?","")))))</f>
        <v/>
      </c>
      <c r="O192" s="536"/>
      <c r="P192" s="737"/>
      <c r="Q192" s="532"/>
      <c r="R192" s="532"/>
      <c r="S192" s="532"/>
      <c r="T192" s="532"/>
      <c r="U192" s="826" t="str">
        <f t="shared" si="8"/>
        <v/>
      </c>
      <c r="V192" s="531"/>
      <c r="W192" s="532"/>
      <c r="X192" s="537" t="str">
        <f t="shared" si="9"/>
        <v/>
      </c>
      <c r="Y192" s="538">
        <f>INDEX(D2.Demographic!$G:$G,MATCH($C192,D2.Demographic!$C:$C,0))</f>
        <v>0</v>
      </c>
      <c r="Z192" s="538">
        <f>INDEX(D2.Demographic!$H:$H,MATCH($C192,D2.Demographic!$C:$C,0))</f>
        <v>0</v>
      </c>
      <c r="AA192" s="538">
        <f>INDEX(D2.Demographic!$I:$I,MATCH($C192,D2.Demographic!$C:$C,0))</f>
        <v>0</v>
      </c>
      <c r="AB192" s="538">
        <f>INDEX(D2.Demographic!$J:$J,MATCH($C192,D2.Demographic!$C:$C,0))</f>
        <v>0</v>
      </c>
      <c r="AC192" s="538">
        <f>INDEX(D2.Demographic!$K:$K,MATCH($C192,D2.Demographic!$C:$C,0))</f>
        <v>0</v>
      </c>
      <c r="AD192" s="538">
        <f>INDEX(D2.Demographic!$L:$L,MATCH($C192,D2.Demographic!$C:$C,0))</f>
        <v>0</v>
      </c>
      <c r="AE192" s="538">
        <f>INDEX(D2.Demographic!$M:$M,MATCH($C192,D2.Demographic!$C:$C,0))</f>
        <v>0</v>
      </c>
      <c r="AF192" s="538">
        <f>INDEX(D2.Demographic!$N:$N,MATCH($C192,D2.Demographic!$C:$C,0))</f>
        <v>0</v>
      </c>
    </row>
    <row r="193" spans="1:32" ht="20.100000000000001" customHeight="1">
      <c r="A193" s="527" t="str">
        <f t="shared" si="10"/>
        <v/>
      </c>
      <c r="B193" s="527" t="str">
        <f t="shared" si="11"/>
        <v/>
      </c>
      <c r="C193" s="542">
        <v>179</v>
      </c>
      <c r="D193" s="529"/>
      <c r="E193" s="530"/>
      <c r="F193" s="531"/>
      <c r="G193" s="532"/>
      <c r="H193" s="530"/>
      <c r="I193" s="533"/>
      <c r="J193" s="532"/>
      <c r="K193" s="530"/>
      <c r="L193" s="534" t="str">
        <f>IF($K193="","",IF($E193="","",IF(B.TransitionalProg!$H$8&gt;0,"",VLOOKUP($E193,' A.Property'!$P$44:$R$50,2,FALSE))))</f>
        <v/>
      </c>
      <c r="M193" s="534" t="str">
        <f>IF($K193="","",IF($E193="","",IF(B.TransitionalProg!$H$8&gt;0,"",VLOOKUP($E193,' A.Property'!$P$44:$R$50,3,FALSE))))</f>
        <v/>
      </c>
      <c r="N193" s="535" t="str">
        <f>IF(K193="", "", IF(E193="", "",IF(B.TransitionalProg!$H$8&gt;0,"",IF(K193&lt;L193,"overHOUSED?",IF(K193&gt;M193, "OVERcrowded?","")))))</f>
        <v/>
      </c>
      <c r="O193" s="536"/>
      <c r="P193" s="737"/>
      <c r="Q193" s="532"/>
      <c r="R193" s="532"/>
      <c r="S193" s="532"/>
      <c r="T193" s="532"/>
      <c r="U193" s="826" t="str">
        <f t="shared" si="8"/>
        <v/>
      </c>
      <c r="V193" s="531"/>
      <c r="W193" s="532"/>
      <c r="X193" s="537" t="str">
        <f t="shared" si="9"/>
        <v/>
      </c>
      <c r="Y193" s="538">
        <f>INDEX(D2.Demographic!$G:$G,MATCH($C193,D2.Demographic!$C:$C,0))</f>
        <v>0</v>
      </c>
      <c r="Z193" s="538">
        <f>INDEX(D2.Demographic!$H:$H,MATCH($C193,D2.Demographic!$C:$C,0))</f>
        <v>0</v>
      </c>
      <c r="AA193" s="538">
        <f>INDEX(D2.Demographic!$I:$I,MATCH($C193,D2.Demographic!$C:$C,0))</f>
        <v>0</v>
      </c>
      <c r="AB193" s="538">
        <f>INDEX(D2.Demographic!$J:$J,MATCH($C193,D2.Demographic!$C:$C,0))</f>
        <v>0</v>
      </c>
      <c r="AC193" s="538">
        <f>INDEX(D2.Demographic!$K:$K,MATCH($C193,D2.Demographic!$C:$C,0))</f>
        <v>0</v>
      </c>
      <c r="AD193" s="538">
        <f>INDEX(D2.Demographic!$L:$L,MATCH($C193,D2.Demographic!$C:$C,0))</f>
        <v>0</v>
      </c>
      <c r="AE193" s="538">
        <f>INDEX(D2.Demographic!$M:$M,MATCH($C193,D2.Demographic!$C:$C,0))</f>
        <v>0</v>
      </c>
      <c r="AF193" s="538">
        <f>INDEX(D2.Demographic!$N:$N,MATCH($C193,D2.Demographic!$C:$C,0))</f>
        <v>0</v>
      </c>
    </row>
    <row r="194" spans="1:32" ht="20.100000000000001" customHeight="1">
      <c r="A194" s="527" t="str">
        <f t="shared" si="10"/>
        <v/>
      </c>
      <c r="B194" s="527" t="str">
        <f t="shared" si="11"/>
        <v/>
      </c>
      <c r="C194" s="542">
        <v>180</v>
      </c>
      <c r="D194" s="529"/>
      <c r="E194" s="530"/>
      <c r="F194" s="531"/>
      <c r="G194" s="532"/>
      <c r="H194" s="530"/>
      <c r="I194" s="533"/>
      <c r="J194" s="532"/>
      <c r="K194" s="530"/>
      <c r="L194" s="534" t="str">
        <f>IF($K194="","",IF($E194="","",IF(B.TransitionalProg!$H$8&gt;0,"",VLOOKUP($E194,' A.Property'!$P$44:$R$50,2,FALSE))))</f>
        <v/>
      </c>
      <c r="M194" s="534" t="str">
        <f>IF($K194="","",IF($E194="","",IF(B.TransitionalProg!$H$8&gt;0,"",VLOOKUP($E194,' A.Property'!$P$44:$R$50,3,FALSE))))</f>
        <v/>
      </c>
      <c r="N194" s="535" t="str">
        <f>IF(K194="", "", IF(E194="", "",IF(B.TransitionalProg!$H$8&gt;0,"",IF(K194&lt;L194,"overHOUSED?",IF(K194&gt;M194, "OVERcrowded?","")))))</f>
        <v/>
      </c>
      <c r="O194" s="536"/>
      <c r="P194" s="737"/>
      <c r="Q194" s="532"/>
      <c r="R194" s="532"/>
      <c r="S194" s="532"/>
      <c r="T194" s="532"/>
      <c r="U194" s="826" t="str">
        <f t="shared" si="8"/>
        <v/>
      </c>
      <c r="V194" s="531"/>
      <c r="W194" s="532"/>
      <c r="X194" s="537" t="str">
        <f t="shared" si="9"/>
        <v/>
      </c>
      <c r="Y194" s="538">
        <f>INDEX(D2.Demographic!$G:$G,MATCH($C194,D2.Demographic!$C:$C,0))</f>
        <v>0</v>
      </c>
      <c r="Z194" s="538">
        <f>INDEX(D2.Demographic!$H:$H,MATCH($C194,D2.Demographic!$C:$C,0))</f>
        <v>0</v>
      </c>
      <c r="AA194" s="538">
        <f>INDEX(D2.Demographic!$I:$I,MATCH($C194,D2.Demographic!$C:$C,0))</f>
        <v>0</v>
      </c>
      <c r="AB194" s="538">
        <f>INDEX(D2.Demographic!$J:$J,MATCH($C194,D2.Demographic!$C:$C,0))</f>
        <v>0</v>
      </c>
      <c r="AC194" s="538">
        <f>INDEX(D2.Demographic!$K:$K,MATCH($C194,D2.Demographic!$C:$C,0))</f>
        <v>0</v>
      </c>
      <c r="AD194" s="538">
        <f>INDEX(D2.Demographic!$L:$L,MATCH($C194,D2.Demographic!$C:$C,0))</f>
        <v>0</v>
      </c>
      <c r="AE194" s="538">
        <f>INDEX(D2.Demographic!$M:$M,MATCH($C194,D2.Demographic!$C:$C,0))</f>
        <v>0</v>
      </c>
      <c r="AF194" s="538">
        <f>INDEX(D2.Demographic!$N:$N,MATCH($C194,D2.Demographic!$C:$C,0))</f>
        <v>0</v>
      </c>
    </row>
    <row r="195" spans="1:32" ht="20.100000000000001" customHeight="1">
      <c r="A195" s="527" t="str">
        <f t="shared" si="10"/>
        <v/>
      </c>
      <c r="B195" s="527" t="str">
        <f t="shared" si="11"/>
        <v/>
      </c>
      <c r="C195" s="542">
        <v>181</v>
      </c>
      <c r="D195" s="529"/>
      <c r="E195" s="530"/>
      <c r="F195" s="531"/>
      <c r="G195" s="532"/>
      <c r="H195" s="530"/>
      <c r="I195" s="533"/>
      <c r="J195" s="532"/>
      <c r="K195" s="530"/>
      <c r="L195" s="534" t="str">
        <f>IF($K195="","",IF($E195="","",IF(B.TransitionalProg!$H$8&gt;0,"",VLOOKUP($E195,' A.Property'!$P$44:$R$50,2,FALSE))))</f>
        <v/>
      </c>
      <c r="M195" s="534" t="str">
        <f>IF($K195="","",IF($E195="","",IF(B.TransitionalProg!$H$8&gt;0,"",VLOOKUP($E195,' A.Property'!$P$44:$R$50,3,FALSE))))</f>
        <v/>
      </c>
      <c r="N195" s="535" t="str">
        <f>IF(K195="", "", IF(E195="", "",IF(B.TransitionalProg!$H$8&gt;0,"",IF(K195&lt;L195,"overHOUSED?",IF(K195&gt;M195, "OVERcrowded?","")))))</f>
        <v/>
      </c>
      <c r="O195" s="536"/>
      <c r="P195" s="737"/>
      <c r="Q195" s="532"/>
      <c r="R195" s="532"/>
      <c r="S195" s="532"/>
      <c r="T195" s="532"/>
      <c r="U195" s="826" t="str">
        <f t="shared" si="8"/>
        <v/>
      </c>
      <c r="V195" s="531"/>
      <c r="W195" s="532"/>
      <c r="X195" s="537" t="str">
        <f t="shared" si="9"/>
        <v/>
      </c>
      <c r="Y195" s="538">
        <f>INDEX(D2.Demographic!$G:$G,MATCH($C195,D2.Demographic!$C:$C,0))</f>
        <v>0</v>
      </c>
      <c r="Z195" s="538">
        <f>INDEX(D2.Demographic!$H:$H,MATCH($C195,D2.Demographic!$C:$C,0))</f>
        <v>0</v>
      </c>
      <c r="AA195" s="538">
        <f>INDEX(D2.Demographic!$I:$I,MATCH($C195,D2.Demographic!$C:$C,0))</f>
        <v>0</v>
      </c>
      <c r="AB195" s="538">
        <f>INDEX(D2.Demographic!$J:$J,MATCH($C195,D2.Demographic!$C:$C,0))</f>
        <v>0</v>
      </c>
      <c r="AC195" s="538">
        <f>INDEX(D2.Demographic!$K:$K,MATCH($C195,D2.Demographic!$C:$C,0))</f>
        <v>0</v>
      </c>
      <c r="AD195" s="538">
        <f>INDEX(D2.Demographic!$L:$L,MATCH($C195,D2.Demographic!$C:$C,0))</f>
        <v>0</v>
      </c>
      <c r="AE195" s="538">
        <f>INDEX(D2.Demographic!$M:$M,MATCH($C195,D2.Demographic!$C:$C,0))</f>
        <v>0</v>
      </c>
      <c r="AF195" s="538">
        <f>INDEX(D2.Demographic!$N:$N,MATCH($C195,D2.Demographic!$C:$C,0))</f>
        <v>0</v>
      </c>
    </row>
    <row r="196" spans="1:32" ht="20.100000000000001" customHeight="1">
      <c r="A196" s="527" t="str">
        <f t="shared" si="10"/>
        <v/>
      </c>
      <c r="B196" s="527" t="str">
        <f t="shared" si="11"/>
        <v/>
      </c>
      <c r="C196" s="542">
        <v>182</v>
      </c>
      <c r="D196" s="529"/>
      <c r="E196" s="530"/>
      <c r="F196" s="531"/>
      <c r="G196" s="532"/>
      <c r="H196" s="530"/>
      <c r="I196" s="533"/>
      <c r="J196" s="532"/>
      <c r="K196" s="530"/>
      <c r="L196" s="534" t="str">
        <f>IF($K196="","",IF($E196="","",IF(B.TransitionalProg!$H$8&gt;0,"",VLOOKUP($E196,' A.Property'!$P$44:$R$50,2,FALSE))))</f>
        <v/>
      </c>
      <c r="M196" s="534" t="str">
        <f>IF($K196="","",IF($E196="","",IF(B.TransitionalProg!$H$8&gt;0,"",VLOOKUP($E196,' A.Property'!$P$44:$R$50,3,FALSE))))</f>
        <v/>
      </c>
      <c r="N196" s="535" t="str">
        <f>IF(K196="", "", IF(E196="", "",IF(B.TransitionalProg!$H$8&gt;0,"",IF(K196&lt;L196,"overHOUSED?",IF(K196&gt;M196, "OVERcrowded?","")))))</f>
        <v/>
      </c>
      <c r="O196" s="536"/>
      <c r="P196" s="737"/>
      <c r="Q196" s="532"/>
      <c r="R196" s="532"/>
      <c r="S196" s="532"/>
      <c r="T196" s="532"/>
      <c r="U196" s="826" t="str">
        <f t="shared" si="8"/>
        <v/>
      </c>
      <c r="V196" s="531"/>
      <c r="W196" s="532"/>
      <c r="X196" s="537" t="str">
        <f t="shared" si="9"/>
        <v/>
      </c>
      <c r="Y196" s="538">
        <f>INDEX(D2.Demographic!$G:$G,MATCH($C196,D2.Demographic!$C:$C,0))</f>
        <v>0</v>
      </c>
      <c r="Z196" s="538">
        <f>INDEX(D2.Demographic!$H:$H,MATCH($C196,D2.Demographic!$C:$C,0))</f>
        <v>0</v>
      </c>
      <c r="AA196" s="538">
        <f>INDEX(D2.Demographic!$I:$I,MATCH($C196,D2.Demographic!$C:$C,0))</f>
        <v>0</v>
      </c>
      <c r="AB196" s="538">
        <f>INDEX(D2.Demographic!$J:$J,MATCH($C196,D2.Demographic!$C:$C,0))</f>
        <v>0</v>
      </c>
      <c r="AC196" s="538">
        <f>INDEX(D2.Demographic!$K:$K,MATCH($C196,D2.Demographic!$C:$C,0))</f>
        <v>0</v>
      </c>
      <c r="AD196" s="538">
        <f>INDEX(D2.Demographic!$L:$L,MATCH($C196,D2.Demographic!$C:$C,0))</f>
        <v>0</v>
      </c>
      <c r="AE196" s="538">
        <f>INDEX(D2.Demographic!$M:$M,MATCH($C196,D2.Demographic!$C:$C,0))</f>
        <v>0</v>
      </c>
      <c r="AF196" s="538">
        <f>INDEX(D2.Demographic!$N:$N,MATCH($C196,D2.Demographic!$C:$C,0))</f>
        <v>0</v>
      </c>
    </row>
    <row r="197" spans="1:32" ht="20.100000000000001" customHeight="1">
      <c r="A197" s="527" t="str">
        <f t="shared" si="10"/>
        <v/>
      </c>
      <c r="B197" s="527" t="str">
        <f t="shared" si="11"/>
        <v/>
      </c>
      <c r="C197" s="542">
        <v>183</v>
      </c>
      <c r="D197" s="529"/>
      <c r="E197" s="530"/>
      <c r="F197" s="531"/>
      <c r="G197" s="532"/>
      <c r="H197" s="530"/>
      <c r="I197" s="533"/>
      <c r="J197" s="532"/>
      <c r="K197" s="530"/>
      <c r="L197" s="534" t="str">
        <f>IF($K197="","",IF($E197="","",IF(B.TransitionalProg!$H$8&gt;0,"",VLOOKUP($E197,' A.Property'!$P$44:$R$50,2,FALSE))))</f>
        <v/>
      </c>
      <c r="M197" s="534" t="str">
        <f>IF($K197="","",IF($E197="","",IF(B.TransitionalProg!$H$8&gt;0,"",VLOOKUP($E197,' A.Property'!$P$44:$R$50,3,FALSE))))</f>
        <v/>
      </c>
      <c r="N197" s="535" t="str">
        <f>IF(K197="", "", IF(E197="", "",IF(B.TransitionalProg!$H$8&gt;0,"",IF(K197&lt;L197,"overHOUSED?",IF(K197&gt;M197, "OVERcrowded?","")))))</f>
        <v/>
      </c>
      <c r="O197" s="536"/>
      <c r="P197" s="737"/>
      <c r="Q197" s="532"/>
      <c r="R197" s="532"/>
      <c r="S197" s="532"/>
      <c r="T197" s="532"/>
      <c r="U197" s="826" t="str">
        <f t="shared" si="8"/>
        <v/>
      </c>
      <c r="V197" s="531"/>
      <c r="W197" s="532"/>
      <c r="X197" s="537" t="str">
        <f t="shared" si="9"/>
        <v/>
      </c>
      <c r="Y197" s="538">
        <f>INDEX(D2.Demographic!$G:$G,MATCH($C197,D2.Demographic!$C:$C,0))</f>
        <v>0</v>
      </c>
      <c r="Z197" s="538">
        <f>INDEX(D2.Demographic!$H:$H,MATCH($C197,D2.Demographic!$C:$C,0))</f>
        <v>0</v>
      </c>
      <c r="AA197" s="538">
        <f>INDEX(D2.Demographic!$I:$I,MATCH($C197,D2.Demographic!$C:$C,0))</f>
        <v>0</v>
      </c>
      <c r="AB197" s="538">
        <f>INDEX(D2.Demographic!$J:$J,MATCH($C197,D2.Demographic!$C:$C,0))</f>
        <v>0</v>
      </c>
      <c r="AC197" s="538">
        <f>INDEX(D2.Demographic!$K:$K,MATCH($C197,D2.Demographic!$C:$C,0))</f>
        <v>0</v>
      </c>
      <c r="AD197" s="538">
        <f>INDEX(D2.Demographic!$L:$L,MATCH($C197,D2.Demographic!$C:$C,0))</f>
        <v>0</v>
      </c>
      <c r="AE197" s="538">
        <f>INDEX(D2.Demographic!$M:$M,MATCH($C197,D2.Demographic!$C:$C,0))</f>
        <v>0</v>
      </c>
      <c r="AF197" s="538">
        <f>INDEX(D2.Demographic!$N:$N,MATCH($C197,D2.Demographic!$C:$C,0))</f>
        <v>0</v>
      </c>
    </row>
    <row r="198" spans="1:32" ht="20.100000000000001" customHeight="1">
      <c r="A198" s="527" t="str">
        <f t="shared" si="10"/>
        <v/>
      </c>
      <c r="B198" s="527" t="str">
        <f t="shared" si="11"/>
        <v/>
      </c>
      <c r="C198" s="542">
        <v>184</v>
      </c>
      <c r="D198" s="529"/>
      <c r="E198" s="530"/>
      <c r="F198" s="531"/>
      <c r="G198" s="532"/>
      <c r="H198" s="530"/>
      <c r="I198" s="533"/>
      <c r="J198" s="532"/>
      <c r="K198" s="530"/>
      <c r="L198" s="534" t="str">
        <f>IF($K198="","",IF($E198="","",IF(B.TransitionalProg!$H$8&gt;0,"",VLOOKUP($E198,' A.Property'!$P$44:$R$50,2,FALSE))))</f>
        <v/>
      </c>
      <c r="M198" s="534" t="str">
        <f>IF($K198="","",IF($E198="","",IF(B.TransitionalProg!$H$8&gt;0,"",VLOOKUP($E198,' A.Property'!$P$44:$R$50,3,FALSE))))</f>
        <v/>
      </c>
      <c r="N198" s="535" t="str">
        <f>IF(K198="", "", IF(E198="", "",IF(B.TransitionalProg!$H$8&gt;0,"",IF(K198&lt;L198,"overHOUSED?",IF(K198&gt;M198, "OVERcrowded?","")))))</f>
        <v/>
      </c>
      <c r="O198" s="536"/>
      <c r="P198" s="737"/>
      <c r="Q198" s="532"/>
      <c r="R198" s="532"/>
      <c r="S198" s="532"/>
      <c r="T198" s="532"/>
      <c r="U198" s="826" t="str">
        <f t="shared" si="8"/>
        <v/>
      </c>
      <c r="V198" s="531"/>
      <c r="W198" s="532"/>
      <c r="X198" s="537" t="str">
        <f t="shared" si="9"/>
        <v/>
      </c>
      <c r="Y198" s="538">
        <f>INDEX(D2.Demographic!$G:$G,MATCH($C198,D2.Demographic!$C:$C,0))</f>
        <v>0</v>
      </c>
      <c r="Z198" s="538">
        <f>INDEX(D2.Demographic!$H:$H,MATCH($C198,D2.Demographic!$C:$C,0))</f>
        <v>0</v>
      </c>
      <c r="AA198" s="538">
        <f>INDEX(D2.Demographic!$I:$I,MATCH($C198,D2.Demographic!$C:$C,0))</f>
        <v>0</v>
      </c>
      <c r="AB198" s="538">
        <f>INDEX(D2.Demographic!$J:$J,MATCH($C198,D2.Demographic!$C:$C,0))</f>
        <v>0</v>
      </c>
      <c r="AC198" s="538">
        <f>INDEX(D2.Demographic!$K:$K,MATCH($C198,D2.Demographic!$C:$C,0))</f>
        <v>0</v>
      </c>
      <c r="AD198" s="538">
        <f>INDEX(D2.Demographic!$L:$L,MATCH($C198,D2.Demographic!$C:$C,0))</f>
        <v>0</v>
      </c>
      <c r="AE198" s="538">
        <f>INDEX(D2.Demographic!$M:$M,MATCH($C198,D2.Demographic!$C:$C,0))</f>
        <v>0</v>
      </c>
      <c r="AF198" s="538">
        <f>INDEX(D2.Demographic!$N:$N,MATCH($C198,D2.Demographic!$C:$C,0))</f>
        <v>0</v>
      </c>
    </row>
    <row r="199" spans="1:32" ht="20.100000000000001" customHeight="1">
      <c r="A199" s="527" t="str">
        <f t="shared" si="10"/>
        <v/>
      </c>
      <c r="B199" s="527" t="str">
        <f t="shared" si="11"/>
        <v/>
      </c>
      <c r="C199" s="542">
        <v>185</v>
      </c>
      <c r="D199" s="529"/>
      <c r="E199" s="530"/>
      <c r="F199" s="531"/>
      <c r="G199" s="532"/>
      <c r="H199" s="530"/>
      <c r="I199" s="533"/>
      <c r="J199" s="532"/>
      <c r="K199" s="530"/>
      <c r="L199" s="534" t="str">
        <f>IF($K199="","",IF($E199="","",IF(B.TransitionalProg!$H$8&gt;0,"",VLOOKUP($E199,' A.Property'!$P$44:$R$50,2,FALSE))))</f>
        <v/>
      </c>
      <c r="M199" s="534" t="str">
        <f>IF($K199="","",IF($E199="","",IF(B.TransitionalProg!$H$8&gt;0,"",VLOOKUP($E199,' A.Property'!$P$44:$R$50,3,FALSE))))</f>
        <v/>
      </c>
      <c r="N199" s="535" t="str">
        <f>IF(K199="", "", IF(E199="", "",IF(B.TransitionalProg!$H$8&gt;0,"",IF(K199&lt;L199,"overHOUSED?",IF(K199&gt;M199, "OVERcrowded?","")))))</f>
        <v/>
      </c>
      <c r="O199" s="536"/>
      <c r="P199" s="737"/>
      <c r="Q199" s="532"/>
      <c r="R199" s="532"/>
      <c r="S199" s="532"/>
      <c r="T199" s="532"/>
      <c r="U199" s="826" t="str">
        <f t="shared" si="8"/>
        <v/>
      </c>
      <c r="V199" s="531"/>
      <c r="W199" s="532"/>
      <c r="X199" s="537" t="str">
        <f t="shared" si="9"/>
        <v/>
      </c>
      <c r="Y199" s="538">
        <f>INDEX(D2.Demographic!$G:$G,MATCH($C199,D2.Demographic!$C:$C,0))</f>
        <v>0</v>
      </c>
      <c r="Z199" s="538">
        <f>INDEX(D2.Demographic!$H:$H,MATCH($C199,D2.Demographic!$C:$C,0))</f>
        <v>0</v>
      </c>
      <c r="AA199" s="538">
        <f>INDEX(D2.Demographic!$I:$I,MATCH($C199,D2.Demographic!$C:$C,0))</f>
        <v>0</v>
      </c>
      <c r="AB199" s="538">
        <f>INDEX(D2.Demographic!$J:$J,MATCH($C199,D2.Demographic!$C:$C,0))</f>
        <v>0</v>
      </c>
      <c r="AC199" s="538">
        <f>INDEX(D2.Demographic!$K:$K,MATCH($C199,D2.Demographic!$C:$C,0))</f>
        <v>0</v>
      </c>
      <c r="AD199" s="538">
        <f>INDEX(D2.Demographic!$L:$L,MATCH($C199,D2.Demographic!$C:$C,0))</f>
        <v>0</v>
      </c>
      <c r="AE199" s="538">
        <f>INDEX(D2.Demographic!$M:$M,MATCH($C199,D2.Demographic!$C:$C,0))</f>
        <v>0</v>
      </c>
      <c r="AF199" s="538">
        <f>INDEX(D2.Demographic!$N:$N,MATCH($C199,D2.Demographic!$C:$C,0))</f>
        <v>0</v>
      </c>
    </row>
    <row r="200" spans="1:32" ht="20.100000000000001" customHeight="1">
      <c r="A200" s="527" t="str">
        <f t="shared" si="10"/>
        <v/>
      </c>
      <c r="B200" s="527" t="str">
        <f t="shared" si="11"/>
        <v/>
      </c>
      <c r="C200" s="542">
        <v>186</v>
      </c>
      <c r="D200" s="529"/>
      <c r="E200" s="530"/>
      <c r="F200" s="531"/>
      <c r="G200" s="532"/>
      <c r="H200" s="530"/>
      <c r="I200" s="533"/>
      <c r="J200" s="532"/>
      <c r="K200" s="530"/>
      <c r="L200" s="534" t="str">
        <f>IF($K200="","",IF($E200="","",IF(B.TransitionalProg!$H$8&gt;0,"",VLOOKUP($E200,' A.Property'!$P$44:$R$50,2,FALSE))))</f>
        <v/>
      </c>
      <c r="M200" s="534" t="str">
        <f>IF($K200="","",IF($E200="","",IF(B.TransitionalProg!$H$8&gt;0,"",VLOOKUP($E200,' A.Property'!$P$44:$R$50,3,FALSE))))</f>
        <v/>
      </c>
      <c r="N200" s="535" t="str">
        <f>IF(K200="", "", IF(E200="", "",IF(B.TransitionalProg!$H$8&gt;0,"",IF(K200&lt;L200,"overHOUSED?",IF(K200&gt;M200, "OVERcrowded?","")))))</f>
        <v/>
      </c>
      <c r="O200" s="536"/>
      <c r="P200" s="737"/>
      <c r="Q200" s="532"/>
      <c r="R200" s="532"/>
      <c r="S200" s="532"/>
      <c r="T200" s="532"/>
      <c r="U200" s="826" t="str">
        <f t="shared" si="8"/>
        <v/>
      </c>
      <c r="V200" s="531"/>
      <c r="W200" s="532"/>
      <c r="X200" s="537" t="str">
        <f t="shared" si="9"/>
        <v/>
      </c>
      <c r="Y200" s="538">
        <f>INDEX(D2.Demographic!$G:$G,MATCH($C200,D2.Demographic!$C:$C,0))</f>
        <v>0</v>
      </c>
      <c r="Z200" s="538">
        <f>INDEX(D2.Demographic!$H:$H,MATCH($C200,D2.Demographic!$C:$C,0))</f>
        <v>0</v>
      </c>
      <c r="AA200" s="538">
        <f>INDEX(D2.Demographic!$I:$I,MATCH($C200,D2.Demographic!$C:$C,0))</f>
        <v>0</v>
      </c>
      <c r="AB200" s="538">
        <f>INDEX(D2.Demographic!$J:$J,MATCH($C200,D2.Demographic!$C:$C,0))</f>
        <v>0</v>
      </c>
      <c r="AC200" s="538">
        <f>INDEX(D2.Demographic!$K:$K,MATCH($C200,D2.Demographic!$C:$C,0))</f>
        <v>0</v>
      </c>
      <c r="AD200" s="538">
        <f>INDEX(D2.Demographic!$L:$L,MATCH($C200,D2.Demographic!$C:$C,0))</f>
        <v>0</v>
      </c>
      <c r="AE200" s="538">
        <f>INDEX(D2.Demographic!$M:$M,MATCH($C200,D2.Demographic!$C:$C,0))</f>
        <v>0</v>
      </c>
      <c r="AF200" s="538">
        <f>INDEX(D2.Demographic!$N:$N,MATCH($C200,D2.Demographic!$C:$C,0))</f>
        <v>0</v>
      </c>
    </row>
    <row r="201" spans="1:32" ht="20.100000000000001" customHeight="1">
      <c r="A201" s="527" t="str">
        <f t="shared" si="10"/>
        <v/>
      </c>
      <c r="B201" s="527" t="str">
        <f t="shared" si="11"/>
        <v/>
      </c>
      <c r="C201" s="542">
        <v>187</v>
      </c>
      <c r="D201" s="529"/>
      <c r="E201" s="530"/>
      <c r="F201" s="531"/>
      <c r="G201" s="532"/>
      <c r="H201" s="530"/>
      <c r="I201" s="533"/>
      <c r="J201" s="532"/>
      <c r="K201" s="530"/>
      <c r="L201" s="534" t="str">
        <f>IF($K201="","",IF($E201="","",IF(B.TransitionalProg!$H$8&gt;0,"",VLOOKUP($E201,' A.Property'!$P$44:$R$50,2,FALSE))))</f>
        <v/>
      </c>
      <c r="M201" s="534" t="str">
        <f>IF($K201="","",IF($E201="","",IF(B.TransitionalProg!$H$8&gt;0,"",VLOOKUP($E201,' A.Property'!$P$44:$R$50,3,FALSE))))</f>
        <v/>
      </c>
      <c r="N201" s="535" t="str">
        <f>IF(K201="", "", IF(E201="", "",IF(B.TransitionalProg!$H$8&gt;0,"",IF(K201&lt;L201,"overHOUSED?",IF(K201&gt;M201, "OVERcrowded?","")))))</f>
        <v/>
      </c>
      <c r="O201" s="536"/>
      <c r="P201" s="737"/>
      <c r="Q201" s="532"/>
      <c r="R201" s="532"/>
      <c r="S201" s="532"/>
      <c r="T201" s="532"/>
      <c r="U201" s="826" t="str">
        <f t="shared" si="8"/>
        <v/>
      </c>
      <c r="V201" s="531"/>
      <c r="W201" s="532"/>
      <c r="X201" s="537" t="str">
        <f t="shared" si="9"/>
        <v/>
      </c>
      <c r="Y201" s="538">
        <f>INDEX(D2.Demographic!$G:$G,MATCH($C201,D2.Demographic!$C:$C,0))</f>
        <v>0</v>
      </c>
      <c r="Z201" s="538">
        <f>INDEX(D2.Demographic!$H:$H,MATCH($C201,D2.Demographic!$C:$C,0))</f>
        <v>0</v>
      </c>
      <c r="AA201" s="538">
        <f>INDEX(D2.Demographic!$I:$I,MATCH($C201,D2.Demographic!$C:$C,0))</f>
        <v>0</v>
      </c>
      <c r="AB201" s="538">
        <f>INDEX(D2.Demographic!$J:$J,MATCH($C201,D2.Demographic!$C:$C,0))</f>
        <v>0</v>
      </c>
      <c r="AC201" s="538">
        <f>INDEX(D2.Demographic!$K:$K,MATCH($C201,D2.Demographic!$C:$C,0))</f>
        <v>0</v>
      </c>
      <c r="AD201" s="538">
        <f>INDEX(D2.Demographic!$L:$L,MATCH($C201,D2.Demographic!$C:$C,0))</f>
        <v>0</v>
      </c>
      <c r="AE201" s="538">
        <f>INDEX(D2.Demographic!$M:$M,MATCH($C201,D2.Demographic!$C:$C,0))</f>
        <v>0</v>
      </c>
      <c r="AF201" s="538">
        <f>INDEX(D2.Demographic!$N:$N,MATCH($C201,D2.Demographic!$C:$C,0))</f>
        <v>0</v>
      </c>
    </row>
    <row r="202" spans="1:32" ht="20.100000000000001" customHeight="1">
      <c r="A202" s="527" t="str">
        <f t="shared" si="10"/>
        <v/>
      </c>
      <c r="B202" s="527" t="str">
        <f t="shared" si="11"/>
        <v/>
      </c>
      <c r="C202" s="542">
        <v>188</v>
      </c>
      <c r="D202" s="529"/>
      <c r="E202" s="530"/>
      <c r="F202" s="531"/>
      <c r="G202" s="532"/>
      <c r="H202" s="530"/>
      <c r="I202" s="533"/>
      <c r="J202" s="532"/>
      <c r="K202" s="530"/>
      <c r="L202" s="534" t="str">
        <f>IF($K202="","",IF($E202="","",IF(B.TransitionalProg!$H$8&gt;0,"",VLOOKUP($E202,' A.Property'!$P$44:$R$50,2,FALSE))))</f>
        <v/>
      </c>
      <c r="M202" s="534" t="str">
        <f>IF($K202="","",IF($E202="","",IF(B.TransitionalProg!$H$8&gt;0,"",VLOOKUP($E202,' A.Property'!$P$44:$R$50,3,FALSE))))</f>
        <v/>
      </c>
      <c r="N202" s="535" t="str">
        <f>IF(K202="", "", IF(E202="", "",IF(B.TransitionalProg!$H$8&gt;0,"",IF(K202&lt;L202,"overHOUSED?",IF(K202&gt;M202, "OVERcrowded?","")))))</f>
        <v/>
      </c>
      <c r="O202" s="536"/>
      <c r="P202" s="737"/>
      <c r="Q202" s="532"/>
      <c r="R202" s="532"/>
      <c r="S202" s="532"/>
      <c r="T202" s="532"/>
      <c r="U202" s="826" t="str">
        <f t="shared" si="8"/>
        <v/>
      </c>
      <c r="V202" s="531"/>
      <c r="W202" s="532"/>
      <c r="X202" s="537" t="str">
        <f t="shared" si="9"/>
        <v/>
      </c>
      <c r="Y202" s="538">
        <f>INDEX(D2.Demographic!$G:$G,MATCH($C202,D2.Demographic!$C:$C,0))</f>
        <v>0</v>
      </c>
      <c r="Z202" s="538">
        <f>INDEX(D2.Demographic!$H:$H,MATCH($C202,D2.Demographic!$C:$C,0))</f>
        <v>0</v>
      </c>
      <c r="AA202" s="538">
        <f>INDEX(D2.Demographic!$I:$I,MATCH($C202,D2.Demographic!$C:$C,0))</f>
        <v>0</v>
      </c>
      <c r="AB202" s="538">
        <f>INDEX(D2.Demographic!$J:$J,MATCH($C202,D2.Demographic!$C:$C,0))</f>
        <v>0</v>
      </c>
      <c r="AC202" s="538">
        <f>INDEX(D2.Demographic!$K:$K,MATCH($C202,D2.Demographic!$C:$C,0))</f>
        <v>0</v>
      </c>
      <c r="AD202" s="538">
        <f>INDEX(D2.Demographic!$L:$L,MATCH($C202,D2.Demographic!$C:$C,0))</f>
        <v>0</v>
      </c>
      <c r="AE202" s="538">
        <f>INDEX(D2.Demographic!$M:$M,MATCH($C202,D2.Demographic!$C:$C,0))</f>
        <v>0</v>
      </c>
      <c r="AF202" s="538">
        <f>INDEX(D2.Demographic!$N:$N,MATCH($C202,D2.Demographic!$C:$C,0))</f>
        <v>0</v>
      </c>
    </row>
    <row r="203" spans="1:32" ht="20.100000000000001" customHeight="1">
      <c r="A203" s="527" t="str">
        <f t="shared" si="10"/>
        <v/>
      </c>
      <c r="B203" s="527" t="str">
        <f t="shared" si="11"/>
        <v/>
      </c>
      <c r="C203" s="542">
        <v>189</v>
      </c>
      <c r="D203" s="529"/>
      <c r="E203" s="530"/>
      <c r="F203" s="531"/>
      <c r="G203" s="532"/>
      <c r="H203" s="530"/>
      <c r="I203" s="533"/>
      <c r="J203" s="532"/>
      <c r="K203" s="530"/>
      <c r="L203" s="534" t="str">
        <f>IF($K203="","",IF($E203="","",IF(B.TransitionalProg!$H$8&gt;0,"",VLOOKUP($E203,' A.Property'!$P$44:$R$50,2,FALSE))))</f>
        <v/>
      </c>
      <c r="M203" s="534" t="str">
        <f>IF($K203="","",IF($E203="","",IF(B.TransitionalProg!$H$8&gt;0,"",VLOOKUP($E203,' A.Property'!$P$44:$R$50,3,FALSE))))</f>
        <v/>
      </c>
      <c r="N203" s="535" t="str">
        <f>IF(K203="", "", IF(E203="", "",IF(B.TransitionalProg!$H$8&gt;0,"",IF(K203&lt;L203,"overHOUSED?",IF(K203&gt;M203, "OVERcrowded?","")))))</f>
        <v/>
      </c>
      <c r="O203" s="536"/>
      <c r="P203" s="737"/>
      <c r="Q203" s="532"/>
      <c r="R203" s="532"/>
      <c r="S203" s="532"/>
      <c r="T203" s="532"/>
      <c r="U203" s="826" t="str">
        <f t="shared" si="8"/>
        <v/>
      </c>
      <c r="V203" s="531"/>
      <c r="W203" s="532"/>
      <c r="X203" s="537" t="str">
        <f t="shared" si="9"/>
        <v/>
      </c>
      <c r="Y203" s="538">
        <f>INDEX(D2.Demographic!$G:$G,MATCH($C203,D2.Demographic!$C:$C,0))</f>
        <v>0</v>
      </c>
      <c r="Z203" s="538">
        <f>INDEX(D2.Demographic!$H:$H,MATCH($C203,D2.Demographic!$C:$C,0))</f>
        <v>0</v>
      </c>
      <c r="AA203" s="538">
        <f>INDEX(D2.Demographic!$I:$I,MATCH($C203,D2.Demographic!$C:$C,0))</f>
        <v>0</v>
      </c>
      <c r="AB203" s="538">
        <f>INDEX(D2.Demographic!$J:$J,MATCH($C203,D2.Demographic!$C:$C,0))</f>
        <v>0</v>
      </c>
      <c r="AC203" s="538">
        <f>INDEX(D2.Demographic!$K:$K,MATCH($C203,D2.Demographic!$C:$C,0))</f>
        <v>0</v>
      </c>
      <c r="AD203" s="538">
        <f>INDEX(D2.Demographic!$L:$L,MATCH($C203,D2.Demographic!$C:$C,0))</f>
        <v>0</v>
      </c>
      <c r="AE203" s="538">
        <f>INDEX(D2.Demographic!$M:$M,MATCH($C203,D2.Demographic!$C:$C,0))</f>
        <v>0</v>
      </c>
      <c r="AF203" s="538">
        <f>INDEX(D2.Demographic!$N:$N,MATCH($C203,D2.Demographic!$C:$C,0))</f>
        <v>0</v>
      </c>
    </row>
    <row r="204" spans="1:32" ht="20.100000000000001" customHeight="1">
      <c r="A204" s="527" t="str">
        <f t="shared" si="10"/>
        <v/>
      </c>
      <c r="B204" s="527" t="str">
        <f t="shared" si="11"/>
        <v/>
      </c>
      <c r="C204" s="542">
        <v>190</v>
      </c>
      <c r="D204" s="529"/>
      <c r="E204" s="530"/>
      <c r="F204" s="531"/>
      <c r="G204" s="532"/>
      <c r="H204" s="530"/>
      <c r="I204" s="533"/>
      <c r="J204" s="532"/>
      <c r="K204" s="530"/>
      <c r="L204" s="534" t="str">
        <f>IF($K204="","",IF($E204="","",IF(B.TransitionalProg!$H$8&gt;0,"",VLOOKUP($E204,' A.Property'!$P$44:$R$50,2,FALSE))))</f>
        <v/>
      </c>
      <c r="M204" s="534" t="str">
        <f>IF($K204="","",IF($E204="","",IF(B.TransitionalProg!$H$8&gt;0,"",VLOOKUP($E204,' A.Property'!$P$44:$R$50,3,FALSE))))</f>
        <v/>
      </c>
      <c r="N204" s="535" t="str">
        <f>IF(K204="", "", IF(E204="", "",IF(B.TransitionalProg!$H$8&gt;0,"",IF(K204&lt;L204,"overHOUSED?",IF(K204&gt;M204, "OVERcrowded?","")))))</f>
        <v/>
      </c>
      <c r="O204" s="536"/>
      <c r="P204" s="737"/>
      <c r="Q204" s="532"/>
      <c r="R204" s="532"/>
      <c r="S204" s="532"/>
      <c r="T204" s="532"/>
      <c r="U204" s="826" t="str">
        <f t="shared" si="8"/>
        <v/>
      </c>
      <c r="V204" s="531"/>
      <c r="W204" s="532"/>
      <c r="X204" s="537" t="str">
        <f t="shared" si="9"/>
        <v/>
      </c>
      <c r="Y204" s="538">
        <f>INDEX(D2.Demographic!$G:$G,MATCH($C204,D2.Demographic!$C:$C,0))</f>
        <v>0</v>
      </c>
      <c r="Z204" s="538">
        <f>INDEX(D2.Demographic!$H:$H,MATCH($C204,D2.Demographic!$C:$C,0))</f>
        <v>0</v>
      </c>
      <c r="AA204" s="538">
        <f>INDEX(D2.Demographic!$I:$I,MATCH($C204,D2.Demographic!$C:$C,0))</f>
        <v>0</v>
      </c>
      <c r="AB204" s="538">
        <f>INDEX(D2.Demographic!$J:$J,MATCH($C204,D2.Demographic!$C:$C,0))</f>
        <v>0</v>
      </c>
      <c r="AC204" s="538">
        <f>INDEX(D2.Demographic!$K:$K,MATCH($C204,D2.Demographic!$C:$C,0))</f>
        <v>0</v>
      </c>
      <c r="AD204" s="538">
        <f>INDEX(D2.Demographic!$L:$L,MATCH($C204,D2.Demographic!$C:$C,0))</f>
        <v>0</v>
      </c>
      <c r="AE204" s="538">
        <f>INDEX(D2.Demographic!$M:$M,MATCH($C204,D2.Demographic!$C:$C,0))</f>
        <v>0</v>
      </c>
      <c r="AF204" s="538">
        <f>INDEX(D2.Demographic!$N:$N,MATCH($C204,D2.Demographic!$C:$C,0))</f>
        <v>0</v>
      </c>
    </row>
    <row r="205" spans="1:32" ht="20.100000000000001" customHeight="1">
      <c r="A205" s="527" t="str">
        <f t="shared" si="10"/>
        <v/>
      </c>
      <c r="B205" s="527" t="str">
        <f t="shared" si="11"/>
        <v/>
      </c>
      <c r="C205" s="542">
        <v>191</v>
      </c>
      <c r="D205" s="529"/>
      <c r="E205" s="530"/>
      <c r="F205" s="531"/>
      <c r="G205" s="532"/>
      <c r="H205" s="530"/>
      <c r="I205" s="533"/>
      <c r="J205" s="532"/>
      <c r="K205" s="530"/>
      <c r="L205" s="534" t="str">
        <f>IF($K205="","",IF($E205="","",IF(B.TransitionalProg!$H$8&gt;0,"",VLOOKUP($E205,' A.Property'!$P$44:$R$50,2,FALSE))))</f>
        <v/>
      </c>
      <c r="M205" s="534" t="str">
        <f>IF($K205="","",IF($E205="","",IF(B.TransitionalProg!$H$8&gt;0,"",VLOOKUP($E205,' A.Property'!$P$44:$R$50,3,FALSE))))</f>
        <v/>
      </c>
      <c r="N205" s="535" t="str">
        <f>IF(K205="", "", IF(E205="", "",IF(B.TransitionalProg!$H$8&gt;0,"",IF(K205&lt;L205,"overHOUSED?",IF(K205&gt;M205, "OVERcrowded?","")))))</f>
        <v/>
      </c>
      <c r="O205" s="536"/>
      <c r="P205" s="737"/>
      <c r="Q205" s="532"/>
      <c r="R205" s="532"/>
      <c r="S205" s="532"/>
      <c r="T205" s="532"/>
      <c r="U205" s="826" t="str">
        <f t="shared" si="8"/>
        <v/>
      </c>
      <c r="V205" s="531"/>
      <c r="W205" s="532"/>
      <c r="X205" s="537" t="str">
        <f t="shared" si="9"/>
        <v/>
      </c>
      <c r="Y205" s="538">
        <f>INDEX(D2.Demographic!$G:$G,MATCH($C205,D2.Demographic!$C:$C,0))</f>
        <v>0</v>
      </c>
      <c r="Z205" s="538">
        <f>INDEX(D2.Demographic!$H:$H,MATCH($C205,D2.Demographic!$C:$C,0))</f>
        <v>0</v>
      </c>
      <c r="AA205" s="538">
        <f>INDEX(D2.Demographic!$I:$I,MATCH($C205,D2.Demographic!$C:$C,0))</f>
        <v>0</v>
      </c>
      <c r="AB205" s="538">
        <f>INDEX(D2.Demographic!$J:$J,MATCH($C205,D2.Demographic!$C:$C,0))</f>
        <v>0</v>
      </c>
      <c r="AC205" s="538">
        <f>INDEX(D2.Demographic!$K:$K,MATCH($C205,D2.Demographic!$C:$C,0))</f>
        <v>0</v>
      </c>
      <c r="AD205" s="538">
        <f>INDEX(D2.Demographic!$L:$L,MATCH($C205,D2.Demographic!$C:$C,0))</f>
        <v>0</v>
      </c>
      <c r="AE205" s="538">
        <f>INDEX(D2.Demographic!$M:$M,MATCH($C205,D2.Demographic!$C:$C,0))</f>
        <v>0</v>
      </c>
      <c r="AF205" s="538">
        <f>INDEX(D2.Demographic!$N:$N,MATCH($C205,D2.Demographic!$C:$C,0))</f>
        <v>0</v>
      </c>
    </row>
    <row r="206" spans="1:32" ht="20.100000000000001" customHeight="1">
      <c r="A206" s="527" t="str">
        <f t="shared" si="10"/>
        <v/>
      </c>
      <c r="B206" s="527" t="str">
        <f t="shared" si="11"/>
        <v/>
      </c>
      <c r="C206" s="542">
        <v>192</v>
      </c>
      <c r="D206" s="529"/>
      <c r="E206" s="530"/>
      <c r="F206" s="531"/>
      <c r="G206" s="532"/>
      <c r="H206" s="530"/>
      <c r="I206" s="533"/>
      <c r="J206" s="532"/>
      <c r="K206" s="530"/>
      <c r="L206" s="534" t="str">
        <f>IF($K206="","",IF($E206="","",IF(B.TransitionalProg!$H$8&gt;0,"",VLOOKUP($E206,' A.Property'!$P$44:$R$50,2,FALSE))))</f>
        <v/>
      </c>
      <c r="M206" s="534" t="str">
        <f>IF($K206="","",IF($E206="","",IF(B.TransitionalProg!$H$8&gt;0,"",VLOOKUP($E206,' A.Property'!$P$44:$R$50,3,FALSE))))</f>
        <v/>
      </c>
      <c r="N206" s="535" t="str">
        <f>IF(K206="", "", IF(E206="", "",IF(B.TransitionalProg!$H$8&gt;0,"",IF(K206&lt;L206,"overHOUSED?",IF(K206&gt;M206, "OVERcrowded?","")))))</f>
        <v/>
      </c>
      <c r="O206" s="536"/>
      <c r="P206" s="737"/>
      <c r="Q206" s="532"/>
      <c r="R206" s="532"/>
      <c r="S206" s="532"/>
      <c r="T206" s="532"/>
      <c r="U206" s="826" t="str">
        <f t="shared" si="8"/>
        <v/>
      </c>
      <c r="V206" s="531"/>
      <c r="W206" s="532"/>
      <c r="X206" s="537" t="str">
        <f t="shared" si="9"/>
        <v/>
      </c>
      <c r="Y206" s="538">
        <f>INDEX(D2.Demographic!$G:$G,MATCH($C206,D2.Demographic!$C:$C,0))</f>
        <v>0</v>
      </c>
      <c r="Z206" s="538">
        <f>INDEX(D2.Demographic!$H:$H,MATCH($C206,D2.Demographic!$C:$C,0))</f>
        <v>0</v>
      </c>
      <c r="AA206" s="538">
        <f>INDEX(D2.Demographic!$I:$I,MATCH($C206,D2.Demographic!$C:$C,0))</f>
        <v>0</v>
      </c>
      <c r="AB206" s="538">
        <f>INDEX(D2.Demographic!$J:$J,MATCH($C206,D2.Demographic!$C:$C,0))</f>
        <v>0</v>
      </c>
      <c r="AC206" s="538">
        <f>INDEX(D2.Demographic!$K:$K,MATCH($C206,D2.Demographic!$C:$C,0))</f>
        <v>0</v>
      </c>
      <c r="AD206" s="538">
        <f>INDEX(D2.Demographic!$L:$L,MATCH($C206,D2.Demographic!$C:$C,0))</f>
        <v>0</v>
      </c>
      <c r="AE206" s="538">
        <f>INDEX(D2.Demographic!$M:$M,MATCH($C206,D2.Demographic!$C:$C,0))</f>
        <v>0</v>
      </c>
      <c r="AF206" s="538">
        <f>INDEX(D2.Demographic!$N:$N,MATCH($C206,D2.Demographic!$C:$C,0))</f>
        <v>0</v>
      </c>
    </row>
    <row r="207" spans="1:32" ht="20.100000000000001" customHeight="1">
      <c r="A207" s="527" t="str">
        <f t="shared" si="10"/>
        <v/>
      </c>
      <c r="B207" s="527" t="str">
        <f t="shared" si="11"/>
        <v/>
      </c>
      <c r="C207" s="542">
        <v>193</v>
      </c>
      <c r="D207" s="529"/>
      <c r="E207" s="530"/>
      <c r="F207" s="531"/>
      <c r="G207" s="532"/>
      <c r="H207" s="530"/>
      <c r="I207" s="533"/>
      <c r="J207" s="532"/>
      <c r="K207" s="530"/>
      <c r="L207" s="534" t="str">
        <f>IF($K207="","",IF($E207="","",IF(B.TransitionalProg!$H$8&gt;0,"",VLOOKUP($E207,' A.Property'!$P$44:$R$50,2,FALSE))))</f>
        <v/>
      </c>
      <c r="M207" s="534" t="str">
        <f>IF($K207="","",IF($E207="","",IF(B.TransitionalProg!$H$8&gt;0,"",VLOOKUP($E207,' A.Property'!$P$44:$R$50,3,FALSE))))</f>
        <v/>
      </c>
      <c r="N207" s="535" t="str">
        <f>IF(K207="", "", IF(E207="", "",IF(B.TransitionalProg!$H$8&gt;0,"",IF(K207&lt;L207,"overHOUSED?",IF(K207&gt;M207, "OVERcrowded?","")))))</f>
        <v/>
      </c>
      <c r="O207" s="536"/>
      <c r="P207" s="737"/>
      <c r="Q207" s="532"/>
      <c r="R207" s="532"/>
      <c r="S207" s="532"/>
      <c r="T207" s="532"/>
      <c r="U207" s="826" t="str">
        <f t="shared" si="8"/>
        <v/>
      </c>
      <c r="V207" s="531"/>
      <c r="W207" s="532"/>
      <c r="X207" s="537" t="str">
        <f t="shared" si="9"/>
        <v/>
      </c>
      <c r="Y207" s="538">
        <f>INDEX(D2.Demographic!$G:$G,MATCH($C207,D2.Demographic!$C:$C,0))</f>
        <v>0</v>
      </c>
      <c r="Z207" s="538">
        <f>INDEX(D2.Demographic!$H:$H,MATCH($C207,D2.Demographic!$C:$C,0))</f>
        <v>0</v>
      </c>
      <c r="AA207" s="538">
        <f>INDEX(D2.Demographic!$I:$I,MATCH($C207,D2.Demographic!$C:$C,0))</f>
        <v>0</v>
      </c>
      <c r="AB207" s="538">
        <f>INDEX(D2.Demographic!$J:$J,MATCH($C207,D2.Demographic!$C:$C,0))</f>
        <v>0</v>
      </c>
      <c r="AC207" s="538">
        <f>INDEX(D2.Demographic!$K:$K,MATCH($C207,D2.Demographic!$C:$C,0))</f>
        <v>0</v>
      </c>
      <c r="AD207" s="538">
        <f>INDEX(D2.Demographic!$L:$L,MATCH($C207,D2.Demographic!$C:$C,0))</f>
        <v>0</v>
      </c>
      <c r="AE207" s="538">
        <f>INDEX(D2.Demographic!$M:$M,MATCH($C207,D2.Demographic!$C:$C,0))</f>
        <v>0</v>
      </c>
      <c r="AF207" s="538">
        <f>INDEX(D2.Demographic!$N:$N,MATCH($C207,D2.Demographic!$C:$C,0))</f>
        <v>0</v>
      </c>
    </row>
    <row r="208" spans="1:32" ht="20.100000000000001" customHeight="1">
      <c r="A208" s="527" t="str">
        <f t="shared" si="10"/>
        <v/>
      </c>
      <c r="B208" s="527" t="str">
        <f t="shared" si="11"/>
        <v/>
      </c>
      <c r="C208" s="542">
        <v>194</v>
      </c>
      <c r="D208" s="529"/>
      <c r="E208" s="530"/>
      <c r="F208" s="531"/>
      <c r="G208" s="532"/>
      <c r="H208" s="530"/>
      <c r="I208" s="533"/>
      <c r="J208" s="532"/>
      <c r="K208" s="530"/>
      <c r="L208" s="534" t="str">
        <f>IF($K208="","",IF($E208="","",IF(B.TransitionalProg!$H$8&gt;0,"",VLOOKUP($E208,' A.Property'!$P$44:$R$50,2,FALSE))))</f>
        <v/>
      </c>
      <c r="M208" s="534" t="str">
        <f>IF($K208="","",IF($E208="","",IF(B.TransitionalProg!$H$8&gt;0,"",VLOOKUP($E208,' A.Property'!$P$44:$R$50,3,FALSE))))</f>
        <v/>
      </c>
      <c r="N208" s="535" t="str">
        <f>IF(K208="", "", IF(E208="", "",IF(B.TransitionalProg!$H$8&gt;0,"",IF(K208&lt;L208,"overHOUSED?",IF(K208&gt;M208, "OVERcrowded?","")))))</f>
        <v/>
      </c>
      <c r="O208" s="536"/>
      <c r="P208" s="737"/>
      <c r="Q208" s="532"/>
      <c r="R208" s="532"/>
      <c r="S208" s="532"/>
      <c r="T208" s="532"/>
      <c r="U208" s="826" t="str">
        <f t="shared" ref="U208:U271" si="12">IF(S208&gt;0, IF(J208&gt;0, (S208+T208)*12/J208, ""),"")</f>
        <v/>
      </c>
      <c r="V208" s="531"/>
      <c r="W208" s="532"/>
      <c r="X208" s="537" t="str">
        <f t="shared" ref="X208:X271" si="13">IF(S208-W208=0,"",W208/(S208-W208))</f>
        <v/>
      </c>
      <c r="Y208" s="538">
        <f>INDEX(D2.Demographic!$G:$G,MATCH($C208,D2.Demographic!$C:$C,0))</f>
        <v>0</v>
      </c>
      <c r="Z208" s="538">
        <f>INDEX(D2.Demographic!$H:$H,MATCH($C208,D2.Demographic!$C:$C,0))</f>
        <v>0</v>
      </c>
      <c r="AA208" s="538">
        <f>INDEX(D2.Demographic!$I:$I,MATCH($C208,D2.Demographic!$C:$C,0))</f>
        <v>0</v>
      </c>
      <c r="AB208" s="538">
        <f>INDEX(D2.Demographic!$J:$J,MATCH($C208,D2.Demographic!$C:$C,0))</f>
        <v>0</v>
      </c>
      <c r="AC208" s="538">
        <f>INDEX(D2.Demographic!$K:$K,MATCH($C208,D2.Demographic!$C:$C,0))</f>
        <v>0</v>
      </c>
      <c r="AD208" s="538">
        <f>INDEX(D2.Demographic!$L:$L,MATCH($C208,D2.Demographic!$C:$C,0))</f>
        <v>0</v>
      </c>
      <c r="AE208" s="538">
        <f>INDEX(D2.Demographic!$M:$M,MATCH($C208,D2.Demographic!$C:$C,0))</f>
        <v>0</v>
      </c>
      <c r="AF208" s="538">
        <f>INDEX(D2.Demographic!$N:$N,MATCH($C208,D2.Demographic!$C:$C,0))</f>
        <v>0</v>
      </c>
    </row>
    <row r="209" spans="1:32" ht="20.100000000000001" customHeight="1">
      <c r="A209" s="527" t="str">
        <f t="shared" ref="A209:A272" si="14">IF(D209&lt;&gt;"", $A$15, "")</f>
        <v/>
      </c>
      <c r="B209" s="527" t="str">
        <f t="shared" ref="B209:B272" si="15">IF(D209&lt;&gt;"", B$15, "")</f>
        <v/>
      </c>
      <c r="C209" s="542">
        <v>195</v>
      </c>
      <c r="D209" s="529"/>
      <c r="E209" s="530"/>
      <c r="F209" s="531"/>
      <c r="G209" s="532"/>
      <c r="H209" s="530"/>
      <c r="I209" s="533"/>
      <c r="J209" s="532"/>
      <c r="K209" s="530"/>
      <c r="L209" s="534" t="str">
        <f>IF($K209="","",IF($E209="","",IF(B.TransitionalProg!$H$8&gt;0,"",VLOOKUP($E209,' A.Property'!$P$44:$R$50,2,FALSE))))</f>
        <v/>
      </c>
      <c r="M209" s="534" t="str">
        <f>IF($K209="","",IF($E209="","",IF(B.TransitionalProg!$H$8&gt;0,"",VLOOKUP($E209,' A.Property'!$P$44:$R$50,3,FALSE))))</f>
        <v/>
      </c>
      <c r="N209" s="535" t="str">
        <f>IF(K209="", "", IF(E209="", "",IF(B.TransitionalProg!$H$8&gt;0,"",IF(K209&lt;L209,"overHOUSED?",IF(K209&gt;M209, "OVERcrowded?","")))))</f>
        <v/>
      </c>
      <c r="O209" s="536"/>
      <c r="P209" s="737"/>
      <c r="Q209" s="532"/>
      <c r="R209" s="532"/>
      <c r="S209" s="532"/>
      <c r="T209" s="532"/>
      <c r="U209" s="826" t="str">
        <f t="shared" si="12"/>
        <v/>
      </c>
      <c r="V209" s="531"/>
      <c r="W209" s="532"/>
      <c r="X209" s="537" t="str">
        <f t="shared" si="13"/>
        <v/>
      </c>
      <c r="Y209" s="538">
        <f>INDEX(D2.Demographic!$G:$G,MATCH($C209,D2.Demographic!$C:$C,0))</f>
        <v>0</v>
      </c>
      <c r="Z209" s="538">
        <f>INDEX(D2.Demographic!$H:$H,MATCH($C209,D2.Demographic!$C:$C,0))</f>
        <v>0</v>
      </c>
      <c r="AA209" s="538">
        <f>INDEX(D2.Demographic!$I:$I,MATCH($C209,D2.Demographic!$C:$C,0))</f>
        <v>0</v>
      </c>
      <c r="AB209" s="538">
        <f>INDEX(D2.Demographic!$J:$J,MATCH($C209,D2.Demographic!$C:$C,0))</f>
        <v>0</v>
      </c>
      <c r="AC209" s="538">
        <f>INDEX(D2.Demographic!$K:$K,MATCH($C209,D2.Demographic!$C:$C,0))</f>
        <v>0</v>
      </c>
      <c r="AD209" s="538">
        <f>INDEX(D2.Demographic!$L:$L,MATCH($C209,D2.Demographic!$C:$C,0))</f>
        <v>0</v>
      </c>
      <c r="AE209" s="538">
        <f>INDEX(D2.Demographic!$M:$M,MATCH($C209,D2.Demographic!$C:$C,0))</f>
        <v>0</v>
      </c>
      <c r="AF209" s="538">
        <f>INDEX(D2.Demographic!$N:$N,MATCH($C209,D2.Demographic!$C:$C,0))</f>
        <v>0</v>
      </c>
    </row>
    <row r="210" spans="1:32" ht="20.100000000000001" customHeight="1">
      <c r="A210" s="527" t="str">
        <f t="shared" si="14"/>
        <v/>
      </c>
      <c r="B210" s="527" t="str">
        <f t="shared" si="15"/>
        <v/>
      </c>
      <c r="C210" s="542">
        <v>196</v>
      </c>
      <c r="D210" s="529"/>
      <c r="E210" s="530"/>
      <c r="F210" s="531"/>
      <c r="G210" s="532"/>
      <c r="H210" s="530"/>
      <c r="I210" s="533"/>
      <c r="J210" s="532"/>
      <c r="K210" s="530"/>
      <c r="L210" s="534" t="str">
        <f>IF($K210="","",IF($E210="","",IF(B.TransitionalProg!$H$8&gt;0,"",VLOOKUP($E210,' A.Property'!$P$44:$R$50,2,FALSE))))</f>
        <v/>
      </c>
      <c r="M210" s="534" t="str">
        <f>IF($K210="","",IF($E210="","",IF(B.TransitionalProg!$H$8&gt;0,"",VLOOKUP($E210,' A.Property'!$P$44:$R$50,3,FALSE))))</f>
        <v/>
      </c>
      <c r="N210" s="535" t="str">
        <f>IF(K210="", "", IF(E210="", "",IF(B.TransitionalProg!$H$8&gt;0,"",IF(K210&lt;L210,"overHOUSED?",IF(K210&gt;M210, "OVERcrowded?","")))))</f>
        <v/>
      </c>
      <c r="O210" s="536"/>
      <c r="P210" s="737"/>
      <c r="Q210" s="532"/>
      <c r="R210" s="532"/>
      <c r="S210" s="532"/>
      <c r="T210" s="532"/>
      <c r="U210" s="826" t="str">
        <f t="shared" si="12"/>
        <v/>
      </c>
      <c r="V210" s="531"/>
      <c r="W210" s="532"/>
      <c r="X210" s="537" t="str">
        <f t="shared" si="13"/>
        <v/>
      </c>
      <c r="Y210" s="538">
        <f>INDEX(D2.Demographic!$G:$G,MATCH($C210,D2.Demographic!$C:$C,0))</f>
        <v>0</v>
      </c>
      <c r="Z210" s="538">
        <f>INDEX(D2.Demographic!$H:$H,MATCH($C210,D2.Demographic!$C:$C,0))</f>
        <v>0</v>
      </c>
      <c r="AA210" s="538">
        <f>INDEX(D2.Demographic!$I:$I,MATCH($C210,D2.Demographic!$C:$C,0))</f>
        <v>0</v>
      </c>
      <c r="AB210" s="538">
        <f>INDEX(D2.Demographic!$J:$J,MATCH($C210,D2.Demographic!$C:$C,0))</f>
        <v>0</v>
      </c>
      <c r="AC210" s="538">
        <f>INDEX(D2.Demographic!$K:$K,MATCH($C210,D2.Demographic!$C:$C,0))</f>
        <v>0</v>
      </c>
      <c r="AD210" s="538">
        <f>INDEX(D2.Demographic!$L:$L,MATCH($C210,D2.Demographic!$C:$C,0))</f>
        <v>0</v>
      </c>
      <c r="AE210" s="538">
        <f>INDEX(D2.Demographic!$M:$M,MATCH($C210,D2.Demographic!$C:$C,0))</f>
        <v>0</v>
      </c>
      <c r="AF210" s="538">
        <f>INDEX(D2.Demographic!$N:$N,MATCH($C210,D2.Demographic!$C:$C,0))</f>
        <v>0</v>
      </c>
    </row>
    <row r="211" spans="1:32" ht="20.100000000000001" customHeight="1">
      <c r="A211" s="527" t="str">
        <f t="shared" si="14"/>
        <v/>
      </c>
      <c r="B211" s="527" t="str">
        <f t="shared" si="15"/>
        <v/>
      </c>
      <c r="C211" s="542">
        <v>197</v>
      </c>
      <c r="D211" s="529"/>
      <c r="E211" s="530"/>
      <c r="F211" s="531"/>
      <c r="G211" s="532"/>
      <c r="H211" s="530"/>
      <c r="I211" s="533"/>
      <c r="J211" s="532"/>
      <c r="K211" s="530"/>
      <c r="L211" s="534" t="str">
        <f>IF($K211="","",IF($E211="","",IF(B.TransitionalProg!$H$8&gt;0,"",VLOOKUP($E211,' A.Property'!$P$44:$R$50,2,FALSE))))</f>
        <v/>
      </c>
      <c r="M211" s="534" t="str">
        <f>IF($K211="","",IF($E211="","",IF(B.TransitionalProg!$H$8&gt;0,"",VLOOKUP($E211,' A.Property'!$P$44:$R$50,3,FALSE))))</f>
        <v/>
      </c>
      <c r="N211" s="535" t="str">
        <f>IF(K211="", "", IF(E211="", "",IF(B.TransitionalProg!$H$8&gt;0,"",IF(K211&lt;L211,"overHOUSED?",IF(K211&gt;M211, "OVERcrowded?","")))))</f>
        <v/>
      </c>
      <c r="O211" s="536"/>
      <c r="P211" s="737"/>
      <c r="Q211" s="532"/>
      <c r="R211" s="532"/>
      <c r="S211" s="532"/>
      <c r="T211" s="532"/>
      <c r="U211" s="826" t="str">
        <f t="shared" si="12"/>
        <v/>
      </c>
      <c r="V211" s="531"/>
      <c r="W211" s="532"/>
      <c r="X211" s="537" t="str">
        <f t="shared" si="13"/>
        <v/>
      </c>
      <c r="Y211" s="538">
        <f>INDEX(D2.Demographic!$G:$G,MATCH($C211,D2.Demographic!$C:$C,0))</f>
        <v>0</v>
      </c>
      <c r="Z211" s="538">
        <f>INDEX(D2.Demographic!$H:$H,MATCH($C211,D2.Demographic!$C:$C,0))</f>
        <v>0</v>
      </c>
      <c r="AA211" s="538">
        <f>INDEX(D2.Demographic!$I:$I,MATCH($C211,D2.Demographic!$C:$C,0))</f>
        <v>0</v>
      </c>
      <c r="AB211" s="538">
        <f>INDEX(D2.Demographic!$J:$J,MATCH($C211,D2.Demographic!$C:$C,0))</f>
        <v>0</v>
      </c>
      <c r="AC211" s="538">
        <f>INDEX(D2.Demographic!$K:$K,MATCH($C211,D2.Demographic!$C:$C,0))</f>
        <v>0</v>
      </c>
      <c r="AD211" s="538">
        <f>INDEX(D2.Demographic!$L:$L,MATCH($C211,D2.Demographic!$C:$C,0))</f>
        <v>0</v>
      </c>
      <c r="AE211" s="538">
        <f>INDEX(D2.Demographic!$M:$M,MATCH($C211,D2.Demographic!$C:$C,0))</f>
        <v>0</v>
      </c>
      <c r="AF211" s="538">
        <f>INDEX(D2.Demographic!$N:$N,MATCH($C211,D2.Demographic!$C:$C,0))</f>
        <v>0</v>
      </c>
    </row>
    <row r="212" spans="1:32" ht="20.100000000000001" customHeight="1">
      <c r="A212" s="527" t="str">
        <f t="shared" si="14"/>
        <v/>
      </c>
      <c r="B212" s="527" t="str">
        <f t="shared" si="15"/>
        <v/>
      </c>
      <c r="C212" s="542">
        <v>198</v>
      </c>
      <c r="D212" s="529"/>
      <c r="E212" s="530"/>
      <c r="F212" s="531"/>
      <c r="G212" s="532"/>
      <c r="H212" s="530"/>
      <c r="I212" s="533"/>
      <c r="J212" s="532"/>
      <c r="K212" s="530"/>
      <c r="L212" s="534" t="str">
        <f>IF($K212="","",IF($E212="","",IF(B.TransitionalProg!$H$8&gt;0,"",VLOOKUP($E212,' A.Property'!$P$44:$R$50,2,FALSE))))</f>
        <v/>
      </c>
      <c r="M212" s="534" t="str">
        <f>IF($K212="","",IF($E212="","",IF(B.TransitionalProg!$H$8&gt;0,"",VLOOKUP($E212,' A.Property'!$P$44:$R$50,3,FALSE))))</f>
        <v/>
      </c>
      <c r="N212" s="535" t="str">
        <f>IF(K212="", "", IF(E212="", "",IF(B.TransitionalProg!$H$8&gt;0,"",IF(K212&lt;L212,"overHOUSED?",IF(K212&gt;M212, "OVERcrowded?","")))))</f>
        <v/>
      </c>
      <c r="O212" s="536"/>
      <c r="P212" s="737"/>
      <c r="Q212" s="532"/>
      <c r="R212" s="532"/>
      <c r="S212" s="532"/>
      <c r="T212" s="532"/>
      <c r="U212" s="826" t="str">
        <f t="shared" si="12"/>
        <v/>
      </c>
      <c r="V212" s="531"/>
      <c r="W212" s="532"/>
      <c r="X212" s="537" t="str">
        <f t="shared" si="13"/>
        <v/>
      </c>
      <c r="Y212" s="538">
        <f>INDEX(D2.Demographic!$G:$G,MATCH($C212,D2.Demographic!$C:$C,0))</f>
        <v>0</v>
      </c>
      <c r="Z212" s="538">
        <f>INDEX(D2.Demographic!$H:$H,MATCH($C212,D2.Demographic!$C:$C,0))</f>
        <v>0</v>
      </c>
      <c r="AA212" s="538">
        <f>INDEX(D2.Demographic!$I:$I,MATCH($C212,D2.Demographic!$C:$C,0))</f>
        <v>0</v>
      </c>
      <c r="AB212" s="538">
        <f>INDEX(D2.Demographic!$J:$J,MATCH($C212,D2.Demographic!$C:$C,0))</f>
        <v>0</v>
      </c>
      <c r="AC212" s="538">
        <f>INDEX(D2.Demographic!$K:$K,MATCH($C212,D2.Demographic!$C:$C,0))</f>
        <v>0</v>
      </c>
      <c r="AD212" s="538">
        <f>INDEX(D2.Demographic!$L:$L,MATCH($C212,D2.Demographic!$C:$C,0))</f>
        <v>0</v>
      </c>
      <c r="AE212" s="538">
        <f>INDEX(D2.Demographic!$M:$M,MATCH($C212,D2.Demographic!$C:$C,0))</f>
        <v>0</v>
      </c>
      <c r="AF212" s="538">
        <f>INDEX(D2.Demographic!$N:$N,MATCH($C212,D2.Demographic!$C:$C,0))</f>
        <v>0</v>
      </c>
    </row>
    <row r="213" spans="1:32" ht="20.100000000000001" customHeight="1">
      <c r="A213" s="527" t="str">
        <f t="shared" si="14"/>
        <v/>
      </c>
      <c r="B213" s="527" t="str">
        <f t="shared" si="15"/>
        <v/>
      </c>
      <c r="C213" s="542">
        <v>199</v>
      </c>
      <c r="D213" s="529"/>
      <c r="E213" s="530"/>
      <c r="F213" s="531"/>
      <c r="G213" s="532"/>
      <c r="H213" s="530"/>
      <c r="I213" s="533"/>
      <c r="J213" s="532"/>
      <c r="K213" s="530"/>
      <c r="L213" s="534" t="str">
        <f>IF($K213="","",IF($E213="","",IF(B.TransitionalProg!$H$8&gt;0,"",VLOOKUP($E213,' A.Property'!$P$44:$R$50,2,FALSE))))</f>
        <v/>
      </c>
      <c r="M213" s="534" t="str">
        <f>IF($K213="","",IF($E213="","",IF(B.TransitionalProg!$H$8&gt;0,"",VLOOKUP($E213,' A.Property'!$P$44:$R$50,3,FALSE))))</f>
        <v/>
      </c>
      <c r="N213" s="535" t="str">
        <f>IF(K213="", "", IF(E213="", "",IF(B.TransitionalProg!$H$8&gt;0,"",IF(K213&lt;L213,"overHOUSED?",IF(K213&gt;M213, "OVERcrowded?","")))))</f>
        <v/>
      </c>
      <c r="O213" s="536"/>
      <c r="P213" s="737"/>
      <c r="Q213" s="532"/>
      <c r="R213" s="532"/>
      <c r="S213" s="532"/>
      <c r="T213" s="532"/>
      <c r="U213" s="826" t="str">
        <f t="shared" si="12"/>
        <v/>
      </c>
      <c r="V213" s="531"/>
      <c r="W213" s="532"/>
      <c r="X213" s="537" t="str">
        <f t="shared" si="13"/>
        <v/>
      </c>
      <c r="Y213" s="538">
        <f>INDEX(D2.Demographic!$G:$G,MATCH($C213,D2.Demographic!$C:$C,0))</f>
        <v>0</v>
      </c>
      <c r="Z213" s="538">
        <f>INDEX(D2.Demographic!$H:$H,MATCH($C213,D2.Demographic!$C:$C,0))</f>
        <v>0</v>
      </c>
      <c r="AA213" s="538">
        <f>INDEX(D2.Demographic!$I:$I,MATCH($C213,D2.Demographic!$C:$C,0))</f>
        <v>0</v>
      </c>
      <c r="AB213" s="538">
        <f>INDEX(D2.Demographic!$J:$J,MATCH($C213,D2.Demographic!$C:$C,0))</f>
        <v>0</v>
      </c>
      <c r="AC213" s="538">
        <f>INDEX(D2.Demographic!$K:$K,MATCH($C213,D2.Demographic!$C:$C,0))</f>
        <v>0</v>
      </c>
      <c r="AD213" s="538">
        <f>INDEX(D2.Demographic!$L:$L,MATCH($C213,D2.Demographic!$C:$C,0))</f>
        <v>0</v>
      </c>
      <c r="AE213" s="538">
        <f>INDEX(D2.Demographic!$M:$M,MATCH($C213,D2.Demographic!$C:$C,0))</f>
        <v>0</v>
      </c>
      <c r="AF213" s="538">
        <f>INDEX(D2.Demographic!$N:$N,MATCH($C213,D2.Demographic!$C:$C,0))</f>
        <v>0</v>
      </c>
    </row>
    <row r="214" spans="1:32" ht="20.100000000000001" customHeight="1">
      <c r="A214" s="527" t="str">
        <f t="shared" si="14"/>
        <v/>
      </c>
      <c r="B214" s="527" t="str">
        <f t="shared" si="15"/>
        <v/>
      </c>
      <c r="C214" s="542">
        <v>200</v>
      </c>
      <c r="D214" s="529"/>
      <c r="E214" s="530"/>
      <c r="F214" s="531"/>
      <c r="G214" s="532"/>
      <c r="H214" s="530"/>
      <c r="I214" s="533"/>
      <c r="J214" s="532"/>
      <c r="K214" s="530"/>
      <c r="L214" s="534" t="str">
        <f>IF($K214="","",IF($E214="","",IF(B.TransitionalProg!$H$8&gt;0,"",VLOOKUP($E214,' A.Property'!$P$44:$R$50,2,FALSE))))</f>
        <v/>
      </c>
      <c r="M214" s="534" t="str">
        <f>IF($K214="","",IF($E214="","",IF(B.TransitionalProg!$H$8&gt;0,"",VLOOKUP($E214,' A.Property'!$P$44:$R$50,3,FALSE))))</f>
        <v/>
      </c>
      <c r="N214" s="535" t="str">
        <f>IF(K214="", "", IF(E214="", "",IF(B.TransitionalProg!$H$8&gt;0,"",IF(K214&lt;L214,"overHOUSED?",IF(K214&gt;M214, "OVERcrowded?","")))))</f>
        <v/>
      </c>
      <c r="O214" s="536"/>
      <c r="P214" s="737"/>
      <c r="Q214" s="532"/>
      <c r="R214" s="532"/>
      <c r="S214" s="532"/>
      <c r="T214" s="532"/>
      <c r="U214" s="826" t="str">
        <f t="shared" si="12"/>
        <v/>
      </c>
      <c r="V214" s="531"/>
      <c r="W214" s="532"/>
      <c r="X214" s="537" t="str">
        <f t="shared" si="13"/>
        <v/>
      </c>
      <c r="Y214" s="538">
        <f>INDEX(D2.Demographic!$G:$G,MATCH($C214,D2.Demographic!$C:$C,0))</f>
        <v>0</v>
      </c>
      <c r="Z214" s="538">
        <f>INDEX(D2.Demographic!$H:$H,MATCH($C214,D2.Demographic!$C:$C,0))</f>
        <v>0</v>
      </c>
      <c r="AA214" s="538">
        <f>INDEX(D2.Demographic!$I:$I,MATCH($C214,D2.Demographic!$C:$C,0))</f>
        <v>0</v>
      </c>
      <c r="AB214" s="538">
        <f>INDEX(D2.Demographic!$J:$J,MATCH($C214,D2.Demographic!$C:$C,0))</f>
        <v>0</v>
      </c>
      <c r="AC214" s="538">
        <f>INDEX(D2.Demographic!$K:$K,MATCH($C214,D2.Demographic!$C:$C,0))</f>
        <v>0</v>
      </c>
      <c r="AD214" s="538">
        <f>INDEX(D2.Demographic!$L:$L,MATCH($C214,D2.Demographic!$C:$C,0))</f>
        <v>0</v>
      </c>
      <c r="AE214" s="538">
        <f>INDEX(D2.Demographic!$M:$M,MATCH($C214,D2.Demographic!$C:$C,0))</f>
        <v>0</v>
      </c>
      <c r="AF214" s="538">
        <f>INDEX(D2.Demographic!$N:$N,MATCH($C214,D2.Demographic!$C:$C,0))</f>
        <v>0</v>
      </c>
    </row>
    <row r="215" spans="1:32" ht="20.100000000000001" customHeight="1">
      <c r="A215" s="527" t="str">
        <f t="shared" si="14"/>
        <v/>
      </c>
      <c r="B215" s="527" t="str">
        <f t="shared" si="15"/>
        <v/>
      </c>
      <c r="C215" s="542">
        <v>201</v>
      </c>
      <c r="D215" s="529"/>
      <c r="E215" s="530"/>
      <c r="F215" s="531"/>
      <c r="G215" s="532"/>
      <c r="H215" s="530"/>
      <c r="I215" s="533"/>
      <c r="J215" s="532"/>
      <c r="K215" s="530"/>
      <c r="L215" s="534" t="str">
        <f>IF($K215="","",IF($E215="","",IF(B.TransitionalProg!$H$8&gt;0,"",VLOOKUP($E215,' A.Property'!$P$44:$R$50,2,FALSE))))</f>
        <v/>
      </c>
      <c r="M215" s="534" t="str">
        <f>IF($K215="","",IF($E215="","",IF(B.TransitionalProg!$H$8&gt;0,"",VLOOKUP($E215,' A.Property'!$P$44:$R$50,3,FALSE))))</f>
        <v/>
      </c>
      <c r="N215" s="535" t="str">
        <f>IF(K215="", "", IF(E215="", "",IF(B.TransitionalProg!$H$8&gt;0,"",IF(K215&lt;L215,"overHOUSED?",IF(K215&gt;M215, "OVERcrowded?","")))))</f>
        <v/>
      </c>
      <c r="O215" s="536"/>
      <c r="P215" s="737"/>
      <c r="Q215" s="532"/>
      <c r="R215" s="532"/>
      <c r="S215" s="532"/>
      <c r="T215" s="532"/>
      <c r="U215" s="826" t="str">
        <f t="shared" si="12"/>
        <v/>
      </c>
      <c r="V215" s="531"/>
      <c r="W215" s="532"/>
      <c r="X215" s="537" t="str">
        <f t="shared" si="13"/>
        <v/>
      </c>
      <c r="Y215" s="538">
        <f>INDEX(D2.Demographic!$G:$G,MATCH($C215,D2.Demographic!$C:$C,0))</f>
        <v>0</v>
      </c>
      <c r="Z215" s="538">
        <f>INDEX(D2.Demographic!$H:$H,MATCH($C215,D2.Demographic!$C:$C,0))</f>
        <v>0</v>
      </c>
      <c r="AA215" s="538">
        <f>INDEX(D2.Demographic!$I:$I,MATCH($C215,D2.Demographic!$C:$C,0))</f>
        <v>0</v>
      </c>
      <c r="AB215" s="538">
        <f>INDEX(D2.Demographic!$J:$J,MATCH($C215,D2.Demographic!$C:$C,0))</f>
        <v>0</v>
      </c>
      <c r="AC215" s="538">
        <f>INDEX(D2.Demographic!$K:$K,MATCH($C215,D2.Demographic!$C:$C,0))</f>
        <v>0</v>
      </c>
      <c r="AD215" s="538">
        <f>INDEX(D2.Demographic!$L:$L,MATCH($C215,D2.Demographic!$C:$C,0))</f>
        <v>0</v>
      </c>
      <c r="AE215" s="538">
        <f>INDEX(D2.Demographic!$M:$M,MATCH($C215,D2.Demographic!$C:$C,0))</f>
        <v>0</v>
      </c>
      <c r="AF215" s="538">
        <f>INDEX(D2.Demographic!$N:$N,MATCH($C215,D2.Demographic!$C:$C,0))</f>
        <v>0</v>
      </c>
    </row>
    <row r="216" spans="1:32" ht="20.100000000000001" customHeight="1">
      <c r="A216" s="527" t="str">
        <f t="shared" si="14"/>
        <v/>
      </c>
      <c r="B216" s="527" t="str">
        <f t="shared" si="15"/>
        <v/>
      </c>
      <c r="C216" s="542">
        <v>202</v>
      </c>
      <c r="D216" s="529"/>
      <c r="E216" s="530"/>
      <c r="F216" s="531"/>
      <c r="G216" s="532"/>
      <c r="H216" s="530"/>
      <c r="I216" s="533"/>
      <c r="J216" s="532"/>
      <c r="K216" s="530"/>
      <c r="L216" s="534" t="str">
        <f>IF($K216="","",IF($E216="","",IF(B.TransitionalProg!$H$8&gt;0,"",VLOOKUP($E216,' A.Property'!$P$44:$R$50,2,FALSE))))</f>
        <v/>
      </c>
      <c r="M216" s="534" t="str">
        <f>IF($K216="","",IF($E216="","",IF(B.TransitionalProg!$H$8&gt;0,"",VLOOKUP($E216,' A.Property'!$P$44:$R$50,3,FALSE))))</f>
        <v/>
      </c>
      <c r="N216" s="535" t="str">
        <f>IF(K216="", "", IF(E216="", "",IF(B.TransitionalProg!$H$8&gt;0,"",IF(K216&lt;L216,"overHOUSED?",IF(K216&gt;M216, "OVERcrowded?","")))))</f>
        <v/>
      </c>
      <c r="O216" s="536"/>
      <c r="P216" s="737"/>
      <c r="Q216" s="532"/>
      <c r="R216" s="532"/>
      <c r="S216" s="532"/>
      <c r="T216" s="532"/>
      <c r="U216" s="826" t="str">
        <f t="shared" si="12"/>
        <v/>
      </c>
      <c r="V216" s="531"/>
      <c r="W216" s="532"/>
      <c r="X216" s="537" t="str">
        <f t="shared" si="13"/>
        <v/>
      </c>
      <c r="Y216" s="538">
        <f>INDEX(D2.Demographic!$G:$G,MATCH($C216,D2.Demographic!$C:$C,0))</f>
        <v>0</v>
      </c>
      <c r="Z216" s="538">
        <f>INDEX(D2.Demographic!$H:$H,MATCH($C216,D2.Demographic!$C:$C,0))</f>
        <v>0</v>
      </c>
      <c r="AA216" s="538">
        <f>INDEX(D2.Demographic!$I:$I,MATCH($C216,D2.Demographic!$C:$C,0))</f>
        <v>0</v>
      </c>
      <c r="AB216" s="538">
        <f>INDEX(D2.Demographic!$J:$J,MATCH($C216,D2.Demographic!$C:$C,0))</f>
        <v>0</v>
      </c>
      <c r="AC216" s="538">
        <f>INDEX(D2.Demographic!$K:$K,MATCH($C216,D2.Demographic!$C:$C,0))</f>
        <v>0</v>
      </c>
      <c r="AD216" s="538">
        <f>INDEX(D2.Demographic!$L:$L,MATCH($C216,D2.Demographic!$C:$C,0))</f>
        <v>0</v>
      </c>
      <c r="AE216" s="538">
        <f>INDEX(D2.Demographic!$M:$M,MATCH($C216,D2.Demographic!$C:$C,0))</f>
        <v>0</v>
      </c>
      <c r="AF216" s="538">
        <f>INDEX(D2.Demographic!$N:$N,MATCH($C216,D2.Demographic!$C:$C,0))</f>
        <v>0</v>
      </c>
    </row>
    <row r="217" spans="1:32" ht="20.100000000000001" customHeight="1">
      <c r="A217" s="527" t="str">
        <f t="shared" si="14"/>
        <v/>
      </c>
      <c r="B217" s="527" t="str">
        <f t="shared" si="15"/>
        <v/>
      </c>
      <c r="C217" s="542">
        <v>203</v>
      </c>
      <c r="D217" s="529"/>
      <c r="E217" s="530"/>
      <c r="F217" s="531"/>
      <c r="G217" s="532"/>
      <c r="H217" s="530"/>
      <c r="I217" s="533"/>
      <c r="J217" s="532"/>
      <c r="K217" s="530"/>
      <c r="L217" s="534" t="str">
        <f>IF($K217="","",IF($E217="","",IF(B.TransitionalProg!$H$8&gt;0,"",VLOOKUP($E217,' A.Property'!$P$44:$R$50,2,FALSE))))</f>
        <v/>
      </c>
      <c r="M217" s="534" t="str">
        <f>IF($K217="","",IF($E217="","",IF(B.TransitionalProg!$H$8&gt;0,"",VLOOKUP($E217,' A.Property'!$P$44:$R$50,3,FALSE))))</f>
        <v/>
      </c>
      <c r="N217" s="535" t="str">
        <f>IF(K217="", "", IF(E217="", "",IF(B.TransitionalProg!$H$8&gt;0,"",IF(K217&lt;L217,"overHOUSED?",IF(K217&gt;M217, "OVERcrowded?","")))))</f>
        <v/>
      </c>
      <c r="O217" s="536"/>
      <c r="P217" s="737"/>
      <c r="Q217" s="532"/>
      <c r="R217" s="532"/>
      <c r="S217" s="532"/>
      <c r="T217" s="532"/>
      <c r="U217" s="826" t="str">
        <f t="shared" si="12"/>
        <v/>
      </c>
      <c r="V217" s="531"/>
      <c r="W217" s="532"/>
      <c r="X217" s="537" t="str">
        <f t="shared" si="13"/>
        <v/>
      </c>
      <c r="Y217" s="538">
        <f>INDEX(D2.Demographic!$G:$G,MATCH($C217,D2.Demographic!$C:$C,0))</f>
        <v>0</v>
      </c>
      <c r="Z217" s="538">
        <f>INDEX(D2.Demographic!$H:$H,MATCH($C217,D2.Demographic!$C:$C,0))</f>
        <v>0</v>
      </c>
      <c r="AA217" s="538">
        <f>INDEX(D2.Demographic!$I:$I,MATCH($C217,D2.Demographic!$C:$C,0))</f>
        <v>0</v>
      </c>
      <c r="AB217" s="538">
        <f>INDEX(D2.Demographic!$J:$J,MATCH($C217,D2.Demographic!$C:$C,0))</f>
        <v>0</v>
      </c>
      <c r="AC217" s="538">
        <f>INDEX(D2.Demographic!$K:$K,MATCH($C217,D2.Demographic!$C:$C,0))</f>
        <v>0</v>
      </c>
      <c r="AD217" s="538">
        <f>INDEX(D2.Demographic!$L:$L,MATCH($C217,D2.Demographic!$C:$C,0))</f>
        <v>0</v>
      </c>
      <c r="AE217" s="538">
        <f>INDEX(D2.Demographic!$M:$M,MATCH($C217,D2.Demographic!$C:$C,0))</f>
        <v>0</v>
      </c>
      <c r="AF217" s="538">
        <f>INDEX(D2.Demographic!$N:$N,MATCH($C217,D2.Demographic!$C:$C,0))</f>
        <v>0</v>
      </c>
    </row>
    <row r="218" spans="1:32" ht="20.100000000000001" customHeight="1">
      <c r="A218" s="527" t="str">
        <f t="shared" si="14"/>
        <v/>
      </c>
      <c r="B218" s="527" t="str">
        <f t="shared" si="15"/>
        <v/>
      </c>
      <c r="C218" s="542">
        <v>204</v>
      </c>
      <c r="D218" s="529"/>
      <c r="E218" s="530"/>
      <c r="F218" s="531"/>
      <c r="G218" s="532"/>
      <c r="H218" s="530"/>
      <c r="I218" s="533"/>
      <c r="J218" s="532"/>
      <c r="K218" s="530"/>
      <c r="L218" s="534" t="str">
        <f>IF($K218="","",IF($E218="","",IF(B.TransitionalProg!$H$8&gt;0,"",VLOOKUP($E218,' A.Property'!$P$44:$R$50,2,FALSE))))</f>
        <v/>
      </c>
      <c r="M218" s="534" t="str">
        <f>IF($K218="","",IF($E218="","",IF(B.TransitionalProg!$H$8&gt;0,"",VLOOKUP($E218,' A.Property'!$P$44:$R$50,3,FALSE))))</f>
        <v/>
      </c>
      <c r="N218" s="535" t="str">
        <f>IF(K218="", "", IF(E218="", "",IF(B.TransitionalProg!$H$8&gt;0,"",IF(K218&lt;L218,"overHOUSED?",IF(K218&gt;M218, "OVERcrowded?","")))))</f>
        <v/>
      </c>
      <c r="O218" s="536"/>
      <c r="P218" s="737"/>
      <c r="Q218" s="532"/>
      <c r="R218" s="532"/>
      <c r="S218" s="532"/>
      <c r="T218" s="532"/>
      <c r="U218" s="826" t="str">
        <f t="shared" si="12"/>
        <v/>
      </c>
      <c r="V218" s="531"/>
      <c r="W218" s="532"/>
      <c r="X218" s="537" t="str">
        <f t="shared" si="13"/>
        <v/>
      </c>
      <c r="Y218" s="538">
        <f>INDEX(D2.Demographic!$G:$G,MATCH($C218,D2.Demographic!$C:$C,0))</f>
        <v>0</v>
      </c>
      <c r="Z218" s="538">
        <f>INDEX(D2.Demographic!$H:$H,MATCH($C218,D2.Demographic!$C:$C,0))</f>
        <v>0</v>
      </c>
      <c r="AA218" s="538">
        <f>INDEX(D2.Demographic!$I:$I,MATCH($C218,D2.Demographic!$C:$C,0))</f>
        <v>0</v>
      </c>
      <c r="AB218" s="538">
        <f>INDEX(D2.Demographic!$J:$J,MATCH($C218,D2.Demographic!$C:$C,0))</f>
        <v>0</v>
      </c>
      <c r="AC218" s="538">
        <f>INDEX(D2.Demographic!$K:$K,MATCH($C218,D2.Demographic!$C:$C,0))</f>
        <v>0</v>
      </c>
      <c r="AD218" s="538">
        <f>INDEX(D2.Demographic!$L:$L,MATCH($C218,D2.Demographic!$C:$C,0))</f>
        <v>0</v>
      </c>
      <c r="AE218" s="538">
        <f>INDEX(D2.Demographic!$M:$M,MATCH($C218,D2.Demographic!$C:$C,0))</f>
        <v>0</v>
      </c>
      <c r="AF218" s="538">
        <f>INDEX(D2.Demographic!$N:$N,MATCH($C218,D2.Demographic!$C:$C,0))</f>
        <v>0</v>
      </c>
    </row>
    <row r="219" spans="1:32" ht="20.100000000000001" customHeight="1">
      <c r="A219" s="527" t="str">
        <f t="shared" si="14"/>
        <v/>
      </c>
      <c r="B219" s="527" t="str">
        <f t="shared" si="15"/>
        <v/>
      </c>
      <c r="C219" s="542">
        <v>205</v>
      </c>
      <c r="D219" s="529"/>
      <c r="E219" s="530"/>
      <c r="F219" s="531"/>
      <c r="G219" s="532"/>
      <c r="H219" s="530"/>
      <c r="I219" s="533"/>
      <c r="J219" s="532"/>
      <c r="K219" s="530"/>
      <c r="L219" s="534" t="str">
        <f>IF($K219="","",IF($E219="","",IF(B.TransitionalProg!$H$8&gt;0,"",VLOOKUP($E219,' A.Property'!$P$44:$R$50,2,FALSE))))</f>
        <v/>
      </c>
      <c r="M219" s="534" t="str">
        <f>IF($K219="","",IF($E219="","",IF(B.TransitionalProg!$H$8&gt;0,"",VLOOKUP($E219,' A.Property'!$P$44:$R$50,3,FALSE))))</f>
        <v/>
      </c>
      <c r="N219" s="535" t="str">
        <f>IF(K219="", "", IF(E219="", "",IF(B.TransitionalProg!$H$8&gt;0,"",IF(K219&lt;L219,"overHOUSED?",IF(K219&gt;M219, "OVERcrowded?","")))))</f>
        <v/>
      </c>
      <c r="O219" s="536"/>
      <c r="P219" s="737"/>
      <c r="Q219" s="532"/>
      <c r="R219" s="532"/>
      <c r="S219" s="532"/>
      <c r="T219" s="532"/>
      <c r="U219" s="826" t="str">
        <f t="shared" si="12"/>
        <v/>
      </c>
      <c r="V219" s="531"/>
      <c r="W219" s="532"/>
      <c r="X219" s="537" t="str">
        <f t="shared" si="13"/>
        <v/>
      </c>
      <c r="Y219" s="538">
        <f>INDEX(D2.Demographic!$G:$G,MATCH($C219,D2.Demographic!$C:$C,0))</f>
        <v>0</v>
      </c>
      <c r="Z219" s="538">
        <f>INDEX(D2.Demographic!$H:$H,MATCH($C219,D2.Demographic!$C:$C,0))</f>
        <v>0</v>
      </c>
      <c r="AA219" s="538">
        <f>INDEX(D2.Demographic!$I:$I,MATCH($C219,D2.Demographic!$C:$C,0))</f>
        <v>0</v>
      </c>
      <c r="AB219" s="538">
        <f>INDEX(D2.Demographic!$J:$J,MATCH($C219,D2.Demographic!$C:$C,0))</f>
        <v>0</v>
      </c>
      <c r="AC219" s="538">
        <f>INDEX(D2.Demographic!$K:$K,MATCH($C219,D2.Demographic!$C:$C,0))</f>
        <v>0</v>
      </c>
      <c r="AD219" s="538">
        <f>INDEX(D2.Demographic!$L:$L,MATCH($C219,D2.Demographic!$C:$C,0))</f>
        <v>0</v>
      </c>
      <c r="AE219" s="538">
        <f>INDEX(D2.Demographic!$M:$M,MATCH($C219,D2.Demographic!$C:$C,0))</f>
        <v>0</v>
      </c>
      <c r="AF219" s="538">
        <f>INDEX(D2.Demographic!$N:$N,MATCH($C219,D2.Demographic!$C:$C,0))</f>
        <v>0</v>
      </c>
    </row>
    <row r="220" spans="1:32" ht="20.100000000000001" customHeight="1">
      <c r="A220" s="527" t="str">
        <f t="shared" si="14"/>
        <v/>
      </c>
      <c r="B220" s="527" t="str">
        <f t="shared" si="15"/>
        <v/>
      </c>
      <c r="C220" s="542">
        <v>206</v>
      </c>
      <c r="D220" s="529"/>
      <c r="E220" s="530"/>
      <c r="F220" s="531"/>
      <c r="G220" s="532"/>
      <c r="H220" s="530"/>
      <c r="I220" s="533"/>
      <c r="J220" s="532"/>
      <c r="K220" s="530"/>
      <c r="L220" s="534" t="str">
        <f>IF($K220="","",IF($E220="","",IF(B.TransitionalProg!$H$8&gt;0,"",VLOOKUP($E220,' A.Property'!$P$44:$R$50,2,FALSE))))</f>
        <v/>
      </c>
      <c r="M220" s="534" t="str">
        <f>IF($K220="","",IF($E220="","",IF(B.TransitionalProg!$H$8&gt;0,"",VLOOKUP($E220,' A.Property'!$P$44:$R$50,3,FALSE))))</f>
        <v/>
      </c>
      <c r="N220" s="535" t="str">
        <f>IF(K220="", "", IF(E220="", "",IF(B.TransitionalProg!$H$8&gt;0,"",IF(K220&lt;L220,"overHOUSED?",IF(K220&gt;M220, "OVERcrowded?","")))))</f>
        <v/>
      </c>
      <c r="O220" s="536"/>
      <c r="P220" s="737"/>
      <c r="Q220" s="532"/>
      <c r="R220" s="532"/>
      <c r="S220" s="532"/>
      <c r="T220" s="532"/>
      <c r="U220" s="826" t="str">
        <f t="shared" si="12"/>
        <v/>
      </c>
      <c r="V220" s="531"/>
      <c r="W220" s="532"/>
      <c r="X220" s="537" t="str">
        <f t="shared" si="13"/>
        <v/>
      </c>
      <c r="Y220" s="538">
        <f>INDEX(D2.Demographic!$G:$G,MATCH($C220,D2.Demographic!$C:$C,0))</f>
        <v>0</v>
      </c>
      <c r="Z220" s="538">
        <f>INDEX(D2.Demographic!$H:$H,MATCH($C220,D2.Demographic!$C:$C,0))</f>
        <v>0</v>
      </c>
      <c r="AA220" s="538">
        <f>INDEX(D2.Demographic!$I:$I,MATCH($C220,D2.Demographic!$C:$C,0))</f>
        <v>0</v>
      </c>
      <c r="AB220" s="538">
        <f>INDEX(D2.Demographic!$J:$J,MATCH($C220,D2.Demographic!$C:$C,0))</f>
        <v>0</v>
      </c>
      <c r="AC220" s="538">
        <f>INDEX(D2.Demographic!$K:$K,MATCH($C220,D2.Demographic!$C:$C,0))</f>
        <v>0</v>
      </c>
      <c r="AD220" s="538">
        <f>INDEX(D2.Demographic!$L:$L,MATCH($C220,D2.Demographic!$C:$C,0))</f>
        <v>0</v>
      </c>
      <c r="AE220" s="538">
        <f>INDEX(D2.Demographic!$M:$M,MATCH($C220,D2.Demographic!$C:$C,0))</f>
        <v>0</v>
      </c>
      <c r="AF220" s="538">
        <f>INDEX(D2.Demographic!$N:$N,MATCH($C220,D2.Demographic!$C:$C,0))</f>
        <v>0</v>
      </c>
    </row>
    <row r="221" spans="1:32" ht="20.100000000000001" customHeight="1">
      <c r="A221" s="527" t="str">
        <f t="shared" si="14"/>
        <v/>
      </c>
      <c r="B221" s="527" t="str">
        <f t="shared" si="15"/>
        <v/>
      </c>
      <c r="C221" s="542">
        <v>207</v>
      </c>
      <c r="D221" s="529"/>
      <c r="E221" s="530"/>
      <c r="F221" s="531"/>
      <c r="G221" s="532"/>
      <c r="H221" s="530"/>
      <c r="I221" s="533"/>
      <c r="J221" s="532"/>
      <c r="K221" s="530"/>
      <c r="L221" s="534" t="str">
        <f>IF($K221="","",IF($E221="","",IF(B.TransitionalProg!$H$8&gt;0,"",VLOOKUP($E221,' A.Property'!$P$44:$R$50,2,FALSE))))</f>
        <v/>
      </c>
      <c r="M221" s="534" t="str">
        <f>IF($K221="","",IF($E221="","",IF(B.TransitionalProg!$H$8&gt;0,"",VLOOKUP($E221,' A.Property'!$P$44:$R$50,3,FALSE))))</f>
        <v/>
      </c>
      <c r="N221" s="535" t="str">
        <f>IF(K221="", "", IF(E221="", "",IF(B.TransitionalProg!$H$8&gt;0,"",IF(K221&lt;L221,"overHOUSED?",IF(K221&gt;M221, "OVERcrowded?","")))))</f>
        <v/>
      </c>
      <c r="O221" s="536"/>
      <c r="P221" s="737"/>
      <c r="Q221" s="532"/>
      <c r="R221" s="532"/>
      <c r="S221" s="532"/>
      <c r="T221" s="532"/>
      <c r="U221" s="826" t="str">
        <f t="shared" si="12"/>
        <v/>
      </c>
      <c r="V221" s="531"/>
      <c r="W221" s="532"/>
      <c r="X221" s="537" t="str">
        <f t="shared" si="13"/>
        <v/>
      </c>
      <c r="Y221" s="538">
        <f>INDEX(D2.Demographic!$G:$G,MATCH($C221,D2.Demographic!$C:$C,0))</f>
        <v>0</v>
      </c>
      <c r="Z221" s="538">
        <f>INDEX(D2.Demographic!$H:$H,MATCH($C221,D2.Demographic!$C:$C,0))</f>
        <v>0</v>
      </c>
      <c r="AA221" s="538">
        <f>INDEX(D2.Demographic!$I:$I,MATCH($C221,D2.Demographic!$C:$C,0))</f>
        <v>0</v>
      </c>
      <c r="AB221" s="538">
        <f>INDEX(D2.Demographic!$J:$J,MATCH($C221,D2.Demographic!$C:$C,0))</f>
        <v>0</v>
      </c>
      <c r="AC221" s="538">
        <f>INDEX(D2.Demographic!$K:$K,MATCH($C221,D2.Demographic!$C:$C,0))</f>
        <v>0</v>
      </c>
      <c r="AD221" s="538">
        <f>INDEX(D2.Demographic!$L:$L,MATCH($C221,D2.Demographic!$C:$C,0))</f>
        <v>0</v>
      </c>
      <c r="AE221" s="538">
        <f>INDEX(D2.Demographic!$M:$M,MATCH($C221,D2.Demographic!$C:$C,0))</f>
        <v>0</v>
      </c>
      <c r="AF221" s="538">
        <f>INDEX(D2.Demographic!$N:$N,MATCH($C221,D2.Demographic!$C:$C,0))</f>
        <v>0</v>
      </c>
    </row>
    <row r="222" spans="1:32" ht="20.100000000000001" customHeight="1">
      <c r="A222" s="527" t="str">
        <f t="shared" si="14"/>
        <v/>
      </c>
      <c r="B222" s="527" t="str">
        <f t="shared" si="15"/>
        <v/>
      </c>
      <c r="C222" s="542">
        <v>208</v>
      </c>
      <c r="D222" s="529"/>
      <c r="E222" s="530"/>
      <c r="F222" s="531"/>
      <c r="G222" s="532"/>
      <c r="H222" s="530"/>
      <c r="I222" s="533"/>
      <c r="J222" s="532"/>
      <c r="K222" s="530"/>
      <c r="L222" s="534" t="str">
        <f>IF($K222="","",IF($E222="","",IF(B.TransitionalProg!$H$8&gt;0,"",VLOOKUP($E222,' A.Property'!$P$44:$R$50,2,FALSE))))</f>
        <v/>
      </c>
      <c r="M222" s="534" t="str">
        <f>IF($K222="","",IF($E222="","",IF(B.TransitionalProg!$H$8&gt;0,"",VLOOKUP($E222,' A.Property'!$P$44:$R$50,3,FALSE))))</f>
        <v/>
      </c>
      <c r="N222" s="535" t="str">
        <f>IF(K222="", "", IF(E222="", "",IF(B.TransitionalProg!$H$8&gt;0,"",IF(K222&lt;L222,"overHOUSED?",IF(K222&gt;M222, "OVERcrowded?","")))))</f>
        <v/>
      </c>
      <c r="O222" s="536"/>
      <c r="P222" s="737"/>
      <c r="Q222" s="532"/>
      <c r="R222" s="532"/>
      <c r="S222" s="532"/>
      <c r="T222" s="532"/>
      <c r="U222" s="826" t="str">
        <f t="shared" si="12"/>
        <v/>
      </c>
      <c r="V222" s="531"/>
      <c r="W222" s="532"/>
      <c r="X222" s="537" t="str">
        <f t="shared" si="13"/>
        <v/>
      </c>
      <c r="Y222" s="538">
        <f>INDEX(D2.Demographic!$G:$G,MATCH($C222,D2.Demographic!$C:$C,0))</f>
        <v>0</v>
      </c>
      <c r="Z222" s="538">
        <f>INDEX(D2.Demographic!$H:$H,MATCH($C222,D2.Demographic!$C:$C,0))</f>
        <v>0</v>
      </c>
      <c r="AA222" s="538">
        <f>INDEX(D2.Demographic!$I:$I,MATCH($C222,D2.Demographic!$C:$C,0))</f>
        <v>0</v>
      </c>
      <c r="AB222" s="538">
        <f>INDEX(D2.Demographic!$J:$J,MATCH($C222,D2.Demographic!$C:$C,0))</f>
        <v>0</v>
      </c>
      <c r="AC222" s="538">
        <f>INDEX(D2.Demographic!$K:$K,MATCH($C222,D2.Demographic!$C:$C,0))</f>
        <v>0</v>
      </c>
      <c r="AD222" s="538">
        <f>INDEX(D2.Demographic!$L:$L,MATCH($C222,D2.Demographic!$C:$C,0))</f>
        <v>0</v>
      </c>
      <c r="AE222" s="538">
        <f>INDEX(D2.Demographic!$M:$M,MATCH($C222,D2.Demographic!$C:$C,0))</f>
        <v>0</v>
      </c>
      <c r="AF222" s="538">
        <f>INDEX(D2.Demographic!$N:$N,MATCH($C222,D2.Demographic!$C:$C,0))</f>
        <v>0</v>
      </c>
    </row>
    <row r="223" spans="1:32" ht="20.100000000000001" customHeight="1">
      <c r="A223" s="527" t="str">
        <f t="shared" si="14"/>
        <v/>
      </c>
      <c r="B223" s="527" t="str">
        <f t="shared" si="15"/>
        <v/>
      </c>
      <c r="C223" s="542">
        <v>209</v>
      </c>
      <c r="D223" s="529"/>
      <c r="E223" s="530"/>
      <c r="F223" s="531"/>
      <c r="G223" s="532"/>
      <c r="H223" s="530"/>
      <c r="I223" s="533"/>
      <c r="J223" s="532"/>
      <c r="K223" s="530"/>
      <c r="L223" s="534" t="str">
        <f>IF($K223="","",IF($E223="","",IF(B.TransitionalProg!$H$8&gt;0,"",VLOOKUP($E223,' A.Property'!$P$44:$R$50,2,FALSE))))</f>
        <v/>
      </c>
      <c r="M223" s="534" t="str">
        <f>IF($K223="","",IF($E223="","",IF(B.TransitionalProg!$H$8&gt;0,"",VLOOKUP($E223,' A.Property'!$P$44:$R$50,3,FALSE))))</f>
        <v/>
      </c>
      <c r="N223" s="535" t="str">
        <f>IF(K223="", "", IF(E223="", "",IF(B.TransitionalProg!$H$8&gt;0,"",IF(K223&lt;L223,"overHOUSED?",IF(K223&gt;M223, "OVERcrowded?","")))))</f>
        <v/>
      </c>
      <c r="O223" s="536"/>
      <c r="P223" s="737"/>
      <c r="Q223" s="532"/>
      <c r="R223" s="532"/>
      <c r="S223" s="532"/>
      <c r="T223" s="532"/>
      <c r="U223" s="826" t="str">
        <f t="shared" si="12"/>
        <v/>
      </c>
      <c r="V223" s="531"/>
      <c r="W223" s="532"/>
      <c r="X223" s="537" t="str">
        <f t="shared" si="13"/>
        <v/>
      </c>
      <c r="Y223" s="538">
        <f>INDEX(D2.Demographic!$G:$G,MATCH($C223,D2.Demographic!$C:$C,0))</f>
        <v>0</v>
      </c>
      <c r="Z223" s="538">
        <f>INDEX(D2.Demographic!$H:$H,MATCH($C223,D2.Demographic!$C:$C,0))</f>
        <v>0</v>
      </c>
      <c r="AA223" s="538">
        <f>INDEX(D2.Demographic!$I:$I,MATCH($C223,D2.Demographic!$C:$C,0))</f>
        <v>0</v>
      </c>
      <c r="AB223" s="538">
        <f>INDEX(D2.Demographic!$J:$J,MATCH($C223,D2.Demographic!$C:$C,0))</f>
        <v>0</v>
      </c>
      <c r="AC223" s="538">
        <f>INDEX(D2.Demographic!$K:$K,MATCH($C223,D2.Demographic!$C:$C,0))</f>
        <v>0</v>
      </c>
      <c r="AD223" s="538">
        <f>INDEX(D2.Demographic!$L:$L,MATCH($C223,D2.Demographic!$C:$C,0))</f>
        <v>0</v>
      </c>
      <c r="AE223" s="538">
        <f>INDEX(D2.Demographic!$M:$M,MATCH($C223,D2.Demographic!$C:$C,0))</f>
        <v>0</v>
      </c>
      <c r="AF223" s="538">
        <f>INDEX(D2.Demographic!$N:$N,MATCH($C223,D2.Demographic!$C:$C,0))</f>
        <v>0</v>
      </c>
    </row>
    <row r="224" spans="1:32" ht="20.100000000000001" customHeight="1">
      <c r="A224" s="527" t="str">
        <f t="shared" si="14"/>
        <v/>
      </c>
      <c r="B224" s="527" t="str">
        <f t="shared" si="15"/>
        <v/>
      </c>
      <c r="C224" s="542">
        <v>210</v>
      </c>
      <c r="D224" s="529"/>
      <c r="E224" s="530"/>
      <c r="F224" s="531"/>
      <c r="G224" s="532"/>
      <c r="H224" s="530"/>
      <c r="I224" s="533"/>
      <c r="J224" s="532"/>
      <c r="K224" s="530"/>
      <c r="L224" s="534" t="str">
        <f>IF($K224="","",IF($E224="","",IF(B.TransitionalProg!$H$8&gt;0,"",VLOOKUP($E224,' A.Property'!$P$44:$R$50,2,FALSE))))</f>
        <v/>
      </c>
      <c r="M224" s="534" t="str">
        <f>IF($K224="","",IF($E224="","",IF(B.TransitionalProg!$H$8&gt;0,"",VLOOKUP($E224,' A.Property'!$P$44:$R$50,3,FALSE))))</f>
        <v/>
      </c>
      <c r="N224" s="535" t="str">
        <f>IF(K224="", "", IF(E224="", "",IF(B.TransitionalProg!$H$8&gt;0,"",IF(K224&lt;L224,"overHOUSED?",IF(K224&gt;M224, "OVERcrowded?","")))))</f>
        <v/>
      </c>
      <c r="O224" s="536"/>
      <c r="P224" s="737"/>
      <c r="Q224" s="532"/>
      <c r="R224" s="532"/>
      <c r="S224" s="532"/>
      <c r="T224" s="532"/>
      <c r="U224" s="826" t="str">
        <f t="shared" si="12"/>
        <v/>
      </c>
      <c r="V224" s="531"/>
      <c r="W224" s="532"/>
      <c r="X224" s="537" t="str">
        <f t="shared" si="13"/>
        <v/>
      </c>
      <c r="Y224" s="538">
        <f>INDEX(D2.Demographic!$G:$G,MATCH($C224,D2.Demographic!$C:$C,0))</f>
        <v>0</v>
      </c>
      <c r="Z224" s="538">
        <f>INDEX(D2.Demographic!$H:$H,MATCH($C224,D2.Demographic!$C:$C,0))</f>
        <v>0</v>
      </c>
      <c r="AA224" s="538">
        <f>INDEX(D2.Demographic!$I:$I,MATCH($C224,D2.Demographic!$C:$C,0))</f>
        <v>0</v>
      </c>
      <c r="AB224" s="538">
        <f>INDEX(D2.Demographic!$J:$J,MATCH($C224,D2.Demographic!$C:$C,0))</f>
        <v>0</v>
      </c>
      <c r="AC224" s="538">
        <f>INDEX(D2.Demographic!$K:$K,MATCH($C224,D2.Demographic!$C:$C,0))</f>
        <v>0</v>
      </c>
      <c r="AD224" s="538">
        <f>INDEX(D2.Demographic!$L:$L,MATCH($C224,D2.Demographic!$C:$C,0))</f>
        <v>0</v>
      </c>
      <c r="AE224" s="538">
        <f>INDEX(D2.Demographic!$M:$M,MATCH($C224,D2.Demographic!$C:$C,0))</f>
        <v>0</v>
      </c>
      <c r="AF224" s="538">
        <f>INDEX(D2.Demographic!$N:$N,MATCH($C224,D2.Demographic!$C:$C,0))</f>
        <v>0</v>
      </c>
    </row>
    <row r="225" spans="1:32" ht="20.100000000000001" customHeight="1">
      <c r="A225" s="527" t="str">
        <f t="shared" si="14"/>
        <v/>
      </c>
      <c r="B225" s="527" t="str">
        <f t="shared" si="15"/>
        <v/>
      </c>
      <c r="C225" s="542">
        <v>211</v>
      </c>
      <c r="D225" s="529"/>
      <c r="E225" s="530"/>
      <c r="F225" s="531"/>
      <c r="G225" s="532"/>
      <c r="H225" s="530"/>
      <c r="I225" s="533"/>
      <c r="J225" s="532"/>
      <c r="K225" s="530"/>
      <c r="L225" s="534" t="str">
        <f>IF($K225="","",IF($E225="","",IF(B.TransitionalProg!$H$8&gt;0,"",VLOOKUP($E225,' A.Property'!$P$44:$R$50,2,FALSE))))</f>
        <v/>
      </c>
      <c r="M225" s="534" t="str">
        <f>IF($K225="","",IF($E225="","",IF(B.TransitionalProg!$H$8&gt;0,"",VLOOKUP($E225,' A.Property'!$P$44:$R$50,3,FALSE))))</f>
        <v/>
      </c>
      <c r="N225" s="535" t="str">
        <f>IF(K225="", "", IF(E225="", "",IF(B.TransitionalProg!$H$8&gt;0,"",IF(K225&lt;L225,"overHOUSED?",IF(K225&gt;M225, "OVERcrowded?","")))))</f>
        <v/>
      </c>
      <c r="O225" s="536"/>
      <c r="P225" s="737"/>
      <c r="Q225" s="532"/>
      <c r="R225" s="532"/>
      <c r="S225" s="532"/>
      <c r="T225" s="532"/>
      <c r="U225" s="826" t="str">
        <f t="shared" si="12"/>
        <v/>
      </c>
      <c r="V225" s="531"/>
      <c r="W225" s="532"/>
      <c r="X225" s="537" t="str">
        <f t="shared" si="13"/>
        <v/>
      </c>
      <c r="Y225" s="538">
        <f>INDEX(D2.Demographic!$G:$G,MATCH($C225,D2.Demographic!$C:$C,0))</f>
        <v>0</v>
      </c>
      <c r="Z225" s="538">
        <f>INDEX(D2.Demographic!$H:$H,MATCH($C225,D2.Demographic!$C:$C,0))</f>
        <v>0</v>
      </c>
      <c r="AA225" s="538">
        <f>INDEX(D2.Demographic!$I:$I,MATCH($C225,D2.Demographic!$C:$C,0))</f>
        <v>0</v>
      </c>
      <c r="AB225" s="538">
        <f>INDEX(D2.Demographic!$J:$J,MATCH($C225,D2.Demographic!$C:$C,0))</f>
        <v>0</v>
      </c>
      <c r="AC225" s="538">
        <f>INDEX(D2.Demographic!$K:$K,MATCH($C225,D2.Demographic!$C:$C,0))</f>
        <v>0</v>
      </c>
      <c r="AD225" s="538">
        <f>INDEX(D2.Demographic!$L:$L,MATCH($C225,D2.Demographic!$C:$C,0))</f>
        <v>0</v>
      </c>
      <c r="AE225" s="538">
        <f>INDEX(D2.Demographic!$M:$M,MATCH($C225,D2.Demographic!$C:$C,0))</f>
        <v>0</v>
      </c>
      <c r="AF225" s="538">
        <f>INDEX(D2.Demographic!$N:$N,MATCH($C225,D2.Demographic!$C:$C,0))</f>
        <v>0</v>
      </c>
    </row>
    <row r="226" spans="1:32" ht="20.100000000000001" customHeight="1">
      <c r="A226" s="527" t="str">
        <f t="shared" si="14"/>
        <v/>
      </c>
      <c r="B226" s="527" t="str">
        <f t="shared" si="15"/>
        <v/>
      </c>
      <c r="C226" s="542">
        <v>212</v>
      </c>
      <c r="D226" s="529"/>
      <c r="E226" s="530"/>
      <c r="F226" s="531"/>
      <c r="G226" s="532"/>
      <c r="H226" s="530"/>
      <c r="I226" s="533"/>
      <c r="J226" s="532"/>
      <c r="K226" s="530"/>
      <c r="L226" s="534" t="str">
        <f>IF($K226="","",IF($E226="","",IF(B.TransitionalProg!$H$8&gt;0,"",VLOOKUP($E226,' A.Property'!$P$44:$R$50,2,FALSE))))</f>
        <v/>
      </c>
      <c r="M226" s="534" t="str">
        <f>IF($K226="","",IF($E226="","",IF(B.TransitionalProg!$H$8&gt;0,"",VLOOKUP($E226,' A.Property'!$P$44:$R$50,3,FALSE))))</f>
        <v/>
      </c>
      <c r="N226" s="535" t="str">
        <f>IF(K226="", "", IF(E226="", "",IF(B.TransitionalProg!$H$8&gt;0,"",IF(K226&lt;L226,"overHOUSED?",IF(K226&gt;M226, "OVERcrowded?","")))))</f>
        <v/>
      </c>
      <c r="O226" s="536"/>
      <c r="P226" s="737"/>
      <c r="Q226" s="532"/>
      <c r="R226" s="532"/>
      <c r="S226" s="532"/>
      <c r="T226" s="532"/>
      <c r="U226" s="826" t="str">
        <f t="shared" si="12"/>
        <v/>
      </c>
      <c r="V226" s="531"/>
      <c r="W226" s="532"/>
      <c r="X226" s="537" t="str">
        <f t="shared" si="13"/>
        <v/>
      </c>
      <c r="Y226" s="538">
        <f>INDEX(D2.Demographic!$G:$G,MATCH($C226,D2.Demographic!$C:$C,0))</f>
        <v>0</v>
      </c>
      <c r="Z226" s="538">
        <f>INDEX(D2.Demographic!$H:$H,MATCH($C226,D2.Demographic!$C:$C,0))</f>
        <v>0</v>
      </c>
      <c r="AA226" s="538">
        <f>INDEX(D2.Demographic!$I:$I,MATCH($C226,D2.Demographic!$C:$C,0))</f>
        <v>0</v>
      </c>
      <c r="AB226" s="538">
        <f>INDEX(D2.Demographic!$J:$J,MATCH($C226,D2.Demographic!$C:$C,0))</f>
        <v>0</v>
      </c>
      <c r="AC226" s="538">
        <f>INDEX(D2.Demographic!$K:$K,MATCH($C226,D2.Demographic!$C:$C,0))</f>
        <v>0</v>
      </c>
      <c r="AD226" s="538">
        <f>INDEX(D2.Demographic!$L:$L,MATCH($C226,D2.Demographic!$C:$C,0))</f>
        <v>0</v>
      </c>
      <c r="AE226" s="538">
        <f>INDEX(D2.Demographic!$M:$M,MATCH($C226,D2.Demographic!$C:$C,0))</f>
        <v>0</v>
      </c>
      <c r="AF226" s="538">
        <f>INDEX(D2.Demographic!$N:$N,MATCH($C226,D2.Demographic!$C:$C,0))</f>
        <v>0</v>
      </c>
    </row>
    <row r="227" spans="1:32" ht="20.100000000000001" customHeight="1">
      <c r="A227" s="527" t="str">
        <f t="shared" si="14"/>
        <v/>
      </c>
      <c r="B227" s="527" t="str">
        <f t="shared" si="15"/>
        <v/>
      </c>
      <c r="C227" s="542">
        <v>213</v>
      </c>
      <c r="D227" s="529"/>
      <c r="E227" s="530"/>
      <c r="F227" s="531"/>
      <c r="G227" s="532"/>
      <c r="H227" s="530"/>
      <c r="I227" s="533"/>
      <c r="J227" s="532"/>
      <c r="K227" s="530"/>
      <c r="L227" s="534" t="str">
        <f>IF($K227="","",IF($E227="","",IF(B.TransitionalProg!$H$8&gt;0,"",VLOOKUP($E227,' A.Property'!$P$44:$R$50,2,FALSE))))</f>
        <v/>
      </c>
      <c r="M227" s="534" t="str">
        <f>IF($K227="","",IF($E227="","",IF(B.TransitionalProg!$H$8&gt;0,"",VLOOKUP($E227,' A.Property'!$P$44:$R$50,3,FALSE))))</f>
        <v/>
      </c>
      <c r="N227" s="535" t="str">
        <f>IF(K227="", "", IF(E227="", "",IF(B.TransitionalProg!$H$8&gt;0,"",IF(K227&lt;L227,"overHOUSED?",IF(K227&gt;M227, "OVERcrowded?","")))))</f>
        <v/>
      </c>
      <c r="O227" s="536"/>
      <c r="P227" s="737"/>
      <c r="Q227" s="532"/>
      <c r="R227" s="532"/>
      <c r="S227" s="532"/>
      <c r="T227" s="532"/>
      <c r="U227" s="826" t="str">
        <f t="shared" si="12"/>
        <v/>
      </c>
      <c r="V227" s="531"/>
      <c r="W227" s="532"/>
      <c r="X227" s="537" t="str">
        <f t="shared" si="13"/>
        <v/>
      </c>
      <c r="Y227" s="538">
        <f>INDEX(D2.Demographic!$G:$G,MATCH($C227,D2.Demographic!$C:$C,0))</f>
        <v>0</v>
      </c>
      <c r="Z227" s="538">
        <f>INDEX(D2.Demographic!$H:$H,MATCH($C227,D2.Demographic!$C:$C,0))</f>
        <v>0</v>
      </c>
      <c r="AA227" s="538">
        <f>INDEX(D2.Demographic!$I:$I,MATCH($C227,D2.Demographic!$C:$C,0))</f>
        <v>0</v>
      </c>
      <c r="AB227" s="538">
        <f>INDEX(D2.Demographic!$J:$J,MATCH($C227,D2.Demographic!$C:$C,0))</f>
        <v>0</v>
      </c>
      <c r="AC227" s="538">
        <f>INDEX(D2.Demographic!$K:$K,MATCH($C227,D2.Demographic!$C:$C,0))</f>
        <v>0</v>
      </c>
      <c r="AD227" s="538">
        <f>INDEX(D2.Demographic!$L:$L,MATCH($C227,D2.Demographic!$C:$C,0))</f>
        <v>0</v>
      </c>
      <c r="AE227" s="538">
        <f>INDEX(D2.Demographic!$M:$M,MATCH($C227,D2.Demographic!$C:$C,0))</f>
        <v>0</v>
      </c>
      <c r="AF227" s="538">
        <f>INDEX(D2.Demographic!$N:$N,MATCH($C227,D2.Demographic!$C:$C,0))</f>
        <v>0</v>
      </c>
    </row>
    <row r="228" spans="1:32" ht="20.100000000000001" customHeight="1">
      <c r="A228" s="527" t="str">
        <f t="shared" si="14"/>
        <v/>
      </c>
      <c r="B228" s="527" t="str">
        <f t="shared" si="15"/>
        <v/>
      </c>
      <c r="C228" s="542">
        <v>214</v>
      </c>
      <c r="D228" s="529"/>
      <c r="E228" s="530"/>
      <c r="F228" s="531"/>
      <c r="G228" s="532"/>
      <c r="H228" s="530"/>
      <c r="I228" s="533"/>
      <c r="J228" s="532"/>
      <c r="K228" s="530"/>
      <c r="L228" s="534" t="str">
        <f>IF($K228="","",IF($E228="","",IF(B.TransitionalProg!$H$8&gt;0,"",VLOOKUP($E228,' A.Property'!$P$44:$R$50,2,FALSE))))</f>
        <v/>
      </c>
      <c r="M228" s="534" t="str">
        <f>IF($K228="","",IF($E228="","",IF(B.TransitionalProg!$H$8&gt;0,"",VLOOKUP($E228,' A.Property'!$P$44:$R$50,3,FALSE))))</f>
        <v/>
      </c>
      <c r="N228" s="535" t="str">
        <f>IF(K228="", "", IF(E228="", "",IF(B.TransitionalProg!$H$8&gt;0,"",IF(K228&lt;L228,"overHOUSED?",IF(K228&gt;M228, "OVERcrowded?","")))))</f>
        <v/>
      </c>
      <c r="O228" s="536"/>
      <c r="P228" s="737"/>
      <c r="Q228" s="532"/>
      <c r="R228" s="532"/>
      <c r="S228" s="532"/>
      <c r="T228" s="532"/>
      <c r="U228" s="826" t="str">
        <f t="shared" si="12"/>
        <v/>
      </c>
      <c r="V228" s="531"/>
      <c r="W228" s="532"/>
      <c r="X228" s="537" t="str">
        <f t="shared" si="13"/>
        <v/>
      </c>
      <c r="Y228" s="538">
        <f>INDEX(D2.Demographic!$G:$G,MATCH($C228,D2.Demographic!$C:$C,0))</f>
        <v>0</v>
      </c>
      <c r="Z228" s="538">
        <f>INDEX(D2.Demographic!$H:$H,MATCH($C228,D2.Demographic!$C:$C,0))</f>
        <v>0</v>
      </c>
      <c r="AA228" s="538">
        <f>INDEX(D2.Demographic!$I:$I,MATCH($C228,D2.Demographic!$C:$C,0))</f>
        <v>0</v>
      </c>
      <c r="AB228" s="538">
        <f>INDEX(D2.Demographic!$J:$J,MATCH($C228,D2.Demographic!$C:$C,0))</f>
        <v>0</v>
      </c>
      <c r="AC228" s="538">
        <f>INDEX(D2.Demographic!$K:$K,MATCH($C228,D2.Demographic!$C:$C,0))</f>
        <v>0</v>
      </c>
      <c r="AD228" s="538">
        <f>INDEX(D2.Demographic!$L:$L,MATCH($C228,D2.Demographic!$C:$C,0))</f>
        <v>0</v>
      </c>
      <c r="AE228" s="538">
        <f>INDEX(D2.Demographic!$M:$M,MATCH($C228,D2.Demographic!$C:$C,0))</f>
        <v>0</v>
      </c>
      <c r="AF228" s="538">
        <f>INDEX(D2.Demographic!$N:$N,MATCH($C228,D2.Demographic!$C:$C,0))</f>
        <v>0</v>
      </c>
    </row>
    <row r="229" spans="1:32" ht="20.100000000000001" customHeight="1">
      <c r="A229" s="527" t="str">
        <f t="shared" si="14"/>
        <v/>
      </c>
      <c r="B229" s="527" t="str">
        <f t="shared" si="15"/>
        <v/>
      </c>
      <c r="C229" s="542">
        <v>215</v>
      </c>
      <c r="D229" s="529"/>
      <c r="E229" s="530"/>
      <c r="F229" s="531"/>
      <c r="G229" s="532"/>
      <c r="H229" s="530"/>
      <c r="I229" s="533"/>
      <c r="J229" s="532"/>
      <c r="K229" s="530"/>
      <c r="L229" s="534" t="str">
        <f>IF($K229="","",IF($E229="","",IF(B.TransitionalProg!$H$8&gt;0,"",VLOOKUP($E229,' A.Property'!$P$44:$R$50,2,FALSE))))</f>
        <v/>
      </c>
      <c r="M229" s="534" t="str">
        <f>IF($K229="","",IF($E229="","",IF(B.TransitionalProg!$H$8&gt;0,"",VLOOKUP($E229,' A.Property'!$P$44:$R$50,3,FALSE))))</f>
        <v/>
      </c>
      <c r="N229" s="535" t="str">
        <f>IF(K229="", "", IF(E229="", "",IF(B.TransitionalProg!$H$8&gt;0,"",IF(K229&lt;L229,"overHOUSED?",IF(K229&gt;M229, "OVERcrowded?","")))))</f>
        <v/>
      </c>
      <c r="O229" s="536"/>
      <c r="P229" s="737"/>
      <c r="Q229" s="532"/>
      <c r="R229" s="532"/>
      <c r="S229" s="532"/>
      <c r="T229" s="532"/>
      <c r="U229" s="826" t="str">
        <f t="shared" si="12"/>
        <v/>
      </c>
      <c r="V229" s="531"/>
      <c r="W229" s="532"/>
      <c r="X229" s="537" t="str">
        <f t="shared" si="13"/>
        <v/>
      </c>
      <c r="Y229" s="538">
        <f>INDEX(D2.Demographic!$G:$G,MATCH($C229,D2.Demographic!$C:$C,0))</f>
        <v>0</v>
      </c>
      <c r="Z229" s="538">
        <f>INDEX(D2.Demographic!$H:$H,MATCH($C229,D2.Demographic!$C:$C,0))</f>
        <v>0</v>
      </c>
      <c r="AA229" s="538">
        <f>INDEX(D2.Demographic!$I:$I,MATCH($C229,D2.Demographic!$C:$C,0))</f>
        <v>0</v>
      </c>
      <c r="AB229" s="538">
        <f>INDEX(D2.Demographic!$J:$J,MATCH($C229,D2.Demographic!$C:$C,0))</f>
        <v>0</v>
      </c>
      <c r="AC229" s="538">
        <f>INDEX(D2.Demographic!$K:$K,MATCH($C229,D2.Demographic!$C:$C,0))</f>
        <v>0</v>
      </c>
      <c r="AD229" s="538">
        <f>INDEX(D2.Demographic!$L:$L,MATCH($C229,D2.Demographic!$C:$C,0))</f>
        <v>0</v>
      </c>
      <c r="AE229" s="538">
        <f>INDEX(D2.Demographic!$M:$M,MATCH($C229,D2.Demographic!$C:$C,0))</f>
        <v>0</v>
      </c>
      <c r="AF229" s="538">
        <f>INDEX(D2.Demographic!$N:$N,MATCH($C229,D2.Demographic!$C:$C,0))</f>
        <v>0</v>
      </c>
    </row>
    <row r="230" spans="1:32" ht="20.100000000000001" customHeight="1">
      <c r="A230" s="527" t="str">
        <f t="shared" si="14"/>
        <v/>
      </c>
      <c r="B230" s="527" t="str">
        <f t="shared" si="15"/>
        <v/>
      </c>
      <c r="C230" s="542">
        <v>216</v>
      </c>
      <c r="D230" s="529"/>
      <c r="E230" s="530"/>
      <c r="F230" s="531"/>
      <c r="G230" s="532"/>
      <c r="H230" s="530"/>
      <c r="I230" s="533"/>
      <c r="J230" s="532"/>
      <c r="K230" s="530"/>
      <c r="L230" s="534" t="str">
        <f>IF($K230="","",IF($E230="","",IF(B.TransitionalProg!$H$8&gt;0,"",VLOOKUP($E230,' A.Property'!$P$44:$R$50,2,FALSE))))</f>
        <v/>
      </c>
      <c r="M230" s="534" t="str">
        <f>IF($K230="","",IF($E230="","",IF(B.TransitionalProg!$H$8&gt;0,"",VLOOKUP($E230,' A.Property'!$P$44:$R$50,3,FALSE))))</f>
        <v/>
      </c>
      <c r="N230" s="535" t="str">
        <f>IF(K230="", "", IF(E230="", "",IF(B.TransitionalProg!$H$8&gt;0,"",IF(K230&lt;L230,"overHOUSED?",IF(K230&gt;M230, "OVERcrowded?","")))))</f>
        <v/>
      </c>
      <c r="O230" s="536"/>
      <c r="P230" s="737"/>
      <c r="Q230" s="532"/>
      <c r="R230" s="532"/>
      <c r="S230" s="532"/>
      <c r="T230" s="532"/>
      <c r="U230" s="826" t="str">
        <f t="shared" si="12"/>
        <v/>
      </c>
      <c r="V230" s="531"/>
      <c r="W230" s="532"/>
      <c r="X230" s="537" t="str">
        <f t="shared" si="13"/>
        <v/>
      </c>
      <c r="Y230" s="538">
        <f>INDEX(D2.Demographic!$G:$G,MATCH($C230,D2.Demographic!$C:$C,0))</f>
        <v>0</v>
      </c>
      <c r="Z230" s="538">
        <f>INDEX(D2.Demographic!$H:$H,MATCH($C230,D2.Demographic!$C:$C,0))</f>
        <v>0</v>
      </c>
      <c r="AA230" s="538">
        <f>INDEX(D2.Demographic!$I:$I,MATCH($C230,D2.Demographic!$C:$C,0))</f>
        <v>0</v>
      </c>
      <c r="AB230" s="538">
        <f>INDEX(D2.Demographic!$J:$J,MATCH($C230,D2.Demographic!$C:$C,0))</f>
        <v>0</v>
      </c>
      <c r="AC230" s="538">
        <f>INDEX(D2.Demographic!$K:$K,MATCH($C230,D2.Demographic!$C:$C,0))</f>
        <v>0</v>
      </c>
      <c r="AD230" s="538">
        <f>INDEX(D2.Demographic!$L:$L,MATCH($C230,D2.Demographic!$C:$C,0))</f>
        <v>0</v>
      </c>
      <c r="AE230" s="538">
        <f>INDEX(D2.Demographic!$M:$M,MATCH($C230,D2.Demographic!$C:$C,0))</f>
        <v>0</v>
      </c>
      <c r="AF230" s="538">
        <f>INDEX(D2.Demographic!$N:$N,MATCH($C230,D2.Demographic!$C:$C,0))</f>
        <v>0</v>
      </c>
    </row>
    <row r="231" spans="1:32" ht="20.100000000000001" customHeight="1">
      <c r="A231" s="527" t="str">
        <f t="shared" si="14"/>
        <v/>
      </c>
      <c r="B231" s="527" t="str">
        <f t="shared" si="15"/>
        <v/>
      </c>
      <c r="C231" s="542">
        <v>217</v>
      </c>
      <c r="D231" s="529"/>
      <c r="E231" s="530"/>
      <c r="F231" s="531"/>
      <c r="G231" s="532"/>
      <c r="H231" s="530"/>
      <c r="I231" s="533"/>
      <c r="J231" s="532"/>
      <c r="K231" s="530"/>
      <c r="L231" s="534" t="str">
        <f>IF($K231="","",IF($E231="","",IF(B.TransitionalProg!$H$8&gt;0,"",VLOOKUP($E231,' A.Property'!$P$44:$R$50,2,FALSE))))</f>
        <v/>
      </c>
      <c r="M231" s="534" t="str">
        <f>IF($K231="","",IF($E231="","",IF(B.TransitionalProg!$H$8&gt;0,"",VLOOKUP($E231,' A.Property'!$P$44:$R$50,3,FALSE))))</f>
        <v/>
      </c>
      <c r="N231" s="535" t="str">
        <f>IF(K231="", "", IF(E231="", "",IF(B.TransitionalProg!$H$8&gt;0,"",IF(K231&lt;L231,"overHOUSED?",IF(K231&gt;M231, "OVERcrowded?","")))))</f>
        <v/>
      </c>
      <c r="O231" s="536"/>
      <c r="P231" s="737"/>
      <c r="Q231" s="532"/>
      <c r="R231" s="532"/>
      <c r="S231" s="532"/>
      <c r="T231" s="532"/>
      <c r="U231" s="826" t="str">
        <f t="shared" si="12"/>
        <v/>
      </c>
      <c r="V231" s="531"/>
      <c r="W231" s="532"/>
      <c r="X231" s="537" t="str">
        <f t="shared" si="13"/>
        <v/>
      </c>
      <c r="Y231" s="538">
        <f>INDEX(D2.Demographic!$G:$G,MATCH($C231,D2.Demographic!$C:$C,0))</f>
        <v>0</v>
      </c>
      <c r="Z231" s="538">
        <f>INDEX(D2.Demographic!$H:$H,MATCH($C231,D2.Demographic!$C:$C,0))</f>
        <v>0</v>
      </c>
      <c r="AA231" s="538">
        <f>INDEX(D2.Demographic!$I:$I,MATCH($C231,D2.Demographic!$C:$C,0))</f>
        <v>0</v>
      </c>
      <c r="AB231" s="538">
        <f>INDEX(D2.Demographic!$J:$J,MATCH($C231,D2.Demographic!$C:$C,0))</f>
        <v>0</v>
      </c>
      <c r="AC231" s="538">
        <f>INDEX(D2.Demographic!$K:$K,MATCH($C231,D2.Demographic!$C:$C,0))</f>
        <v>0</v>
      </c>
      <c r="AD231" s="538">
        <f>INDEX(D2.Demographic!$L:$L,MATCH($C231,D2.Demographic!$C:$C,0))</f>
        <v>0</v>
      </c>
      <c r="AE231" s="538">
        <f>INDEX(D2.Demographic!$M:$M,MATCH($C231,D2.Demographic!$C:$C,0))</f>
        <v>0</v>
      </c>
      <c r="AF231" s="538">
        <f>INDEX(D2.Demographic!$N:$N,MATCH($C231,D2.Demographic!$C:$C,0))</f>
        <v>0</v>
      </c>
    </row>
    <row r="232" spans="1:32" ht="20.100000000000001" customHeight="1">
      <c r="A232" s="527" t="str">
        <f t="shared" si="14"/>
        <v/>
      </c>
      <c r="B232" s="527" t="str">
        <f t="shared" si="15"/>
        <v/>
      </c>
      <c r="C232" s="542">
        <v>218</v>
      </c>
      <c r="D232" s="529"/>
      <c r="E232" s="530"/>
      <c r="F232" s="531"/>
      <c r="G232" s="532"/>
      <c r="H232" s="530"/>
      <c r="I232" s="533"/>
      <c r="J232" s="532"/>
      <c r="K232" s="530"/>
      <c r="L232" s="534" t="str">
        <f>IF($K232="","",IF($E232="","",IF(B.TransitionalProg!$H$8&gt;0,"",VLOOKUP($E232,' A.Property'!$P$44:$R$50,2,FALSE))))</f>
        <v/>
      </c>
      <c r="M232" s="534" t="str">
        <f>IF($K232="","",IF($E232="","",IF(B.TransitionalProg!$H$8&gt;0,"",VLOOKUP($E232,' A.Property'!$P$44:$R$50,3,FALSE))))</f>
        <v/>
      </c>
      <c r="N232" s="535" t="str">
        <f>IF(K232="", "", IF(E232="", "",IF(B.TransitionalProg!$H$8&gt;0,"",IF(K232&lt;L232,"overHOUSED?",IF(K232&gt;M232, "OVERcrowded?","")))))</f>
        <v/>
      </c>
      <c r="O232" s="536"/>
      <c r="P232" s="737"/>
      <c r="Q232" s="532"/>
      <c r="R232" s="532"/>
      <c r="S232" s="532"/>
      <c r="T232" s="532"/>
      <c r="U232" s="826" t="str">
        <f t="shared" si="12"/>
        <v/>
      </c>
      <c r="V232" s="531"/>
      <c r="W232" s="532"/>
      <c r="X232" s="537" t="str">
        <f t="shared" si="13"/>
        <v/>
      </c>
      <c r="Y232" s="538">
        <f>INDEX(D2.Demographic!$G:$G,MATCH($C232,D2.Demographic!$C:$C,0))</f>
        <v>0</v>
      </c>
      <c r="Z232" s="538">
        <f>INDEX(D2.Demographic!$H:$H,MATCH($C232,D2.Demographic!$C:$C,0))</f>
        <v>0</v>
      </c>
      <c r="AA232" s="538">
        <f>INDEX(D2.Demographic!$I:$I,MATCH($C232,D2.Demographic!$C:$C,0))</f>
        <v>0</v>
      </c>
      <c r="AB232" s="538">
        <f>INDEX(D2.Demographic!$J:$J,MATCH($C232,D2.Demographic!$C:$C,0))</f>
        <v>0</v>
      </c>
      <c r="AC232" s="538">
        <f>INDEX(D2.Demographic!$K:$K,MATCH($C232,D2.Demographic!$C:$C,0))</f>
        <v>0</v>
      </c>
      <c r="AD232" s="538">
        <f>INDEX(D2.Demographic!$L:$L,MATCH($C232,D2.Demographic!$C:$C,0))</f>
        <v>0</v>
      </c>
      <c r="AE232" s="538">
        <f>INDEX(D2.Demographic!$M:$M,MATCH($C232,D2.Demographic!$C:$C,0))</f>
        <v>0</v>
      </c>
      <c r="AF232" s="538">
        <f>INDEX(D2.Demographic!$N:$N,MATCH($C232,D2.Demographic!$C:$C,0))</f>
        <v>0</v>
      </c>
    </row>
    <row r="233" spans="1:32" ht="20.100000000000001" customHeight="1">
      <c r="A233" s="527" t="str">
        <f t="shared" si="14"/>
        <v/>
      </c>
      <c r="B233" s="527" t="str">
        <f t="shared" si="15"/>
        <v/>
      </c>
      <c r="C233" s="542">
        <v>219</v>
      </c>
      <c r="D233" s="529"/>
      <c r="E233" s="530"/>
      <c r="F233" s="531"/>
      <c r="G233" s="532"/>
      <c r="H233" s="530"/>
      <c r="I233" s="533"/>
      <c r="J233" s="532"/>
      <c r="K233" s="530"/>
      <c r="L233" s="534" t="str">
        <f>IF($K233="","",IF($E233="","",IF(B.TransitionalProg!$H$8&gt;0,"",VLOOKUP($E233,' A.Property'!$P$44:$R$50,2,FALSE))))</f>
        <v/>
      </c>
      <c r="M233" s="534" t="str">
        <f>IF($K233="","",IF($E233="","",IF(B.TransitionalProg!$H$8&gt;0,"",VLOOKUP($E233,' A.Property'!$P$44:$R$50,3,FALSE))))</f>
        <v/>
      </c>
      <c r="N233" s="535" t="str">
        <f>IF(K233="", "", IF(E233="", "",IF(B.TransitionalProg!$H$8&gt;0,"",IF(K233&lt;L233,"overHOUSED?",IF(K233&gt;M233, "OVERcrowded?","")))))</f>
        <v/>
      </c>
      <c r="O233" s="536"/>
      <c r="P233" s="737"/>
      <c r="Q233" s="532"/>
      <c r="R233" s="532"/>
      <c r="S233" s="532"/>
      <c r="T233" s="532"/>
      <c r="U233" s="826" t="str">
        <f t="shared" si="12"/>
        <v/>
      </c>
      <c r="V233" s="531"/>
      <c r="W233" s="532"/>
      <c r="X233" s="537" t="str">
        <f t="shared" si="13"/>
        <v/>
      </c>
      <c r="Y233" s="538">
        <f>INDEX(D2.Demographic!$G:$G,MATCH($C233,D2.Demographic!$C:$C,0))</f>
        <v>0</v>
      </c>
      <c r="Z233" s="538">
        <f>INDEX(D2.Demographic!$H:$H,MATCH($C233,D2.Demographic!$C:$C,0))</f>
        <v>0</v>
      </c>
      <c r="AA233" s="538">
        <f>INDEX(D2.Demographic!$I:$I,MATCH($C233,D2.Demographic!$C:$C,0))</f>
        <v>0</v>
      </c>
      <c r="AB233" s="538">
        <f>INDEX(D2.Demographic!$J:$J,MATCH($C233,D2.Demographic!$C:$C,0))</f>
        <v>0</v>
      </c>
      <c r="AC233" s="538">
        <f>INDEX(D2.Demographic!$K:$K,MATCH($C233,D2.Demographic!$C:$C,0))</f>
        <v>0</v>
      </c>
      <c r="AD233" s="538">
        <f>INDEX(D2.Demographic!$L:$L,MATCH($C233,D2.Demographic!$C:$C,0))</f>
        <v>0</v>
      </c>
      <c r="AE233" s="538">
        <f>INDEX(D2.Demographic!$M:$M,MATCH($C233,D2.Demographic!$C:$C,0))</f>
        <v>0</v>
      </c>
      <c r="AF233" s="538">
        <f>INDEX(D2.Demographic!$N:$N,MATCH($C233,D2.Demographic!$C:$C,0))</f>
        <v>0</v>
      </c>
    </row>
    <row r="234" spans="1:32" ht="20.100000000000001" customHeight="1">
      <c r="A234" s="527" t="str">
        <f t="shared" si="14"/>
        <v/>
      </c>
      <c r="B234" s="527" t="str">
        <f t="shared" si="15"/>
        <v/>
      </c>
      <c r="C234" s="542">
        <v>220</v>
      </c>
      <c r="D234" s="529"/>
      <c r="E234" s="530"/>
      <c r="F234" s="531"/>
      <c r="G234" s="532"/>
      <c r="H234" s="530"/>
      <c r="I234" s="533"/>
      <c r="J234" s="532"/>
      <c r="K234" s="530"/>
      <c r="L234" s="534" t="str">
        <f>IF($K234="","",IF($E234="","",IF(B.TransitionalProg!$H$8&gt;0,"",VLOOKUP($E234,' A.Property'!$P$44:$R$50,2,FALSE))))</f>
        <v/>
      </c>
      <c r="M234" s="534" t="str">
        <f>IF($K234="","",IF($E234="","",IF(B.TransitionalProg!$H$8&gt;0,"",VLOOKUP($E234,' A.Property'!$P$44:$R$50,3,FALSE))))</f>
        <v/>
      </c>
      <c r="N234" s="535" t="str">
        <f>IF(K234="", "", IF(E234="", "",IF(B.TransitionalProg!$H$8&gt;0,"",IF(K234&lt;L234,"overHOUSED?",IF(K234&gt;M234, "OVERcrowded?","")))))</f>
        <v/>
      </c>
      <c r="O234" s="536"/>
      <c r="P234" s="737"/>
      <c r="Q234" s="532"/>
      <c r="R234" s="532"/>
      <c r="S234" s="532"/>
      <c r="T234" s="532"/>
      <c r="U234" s="826" t="str">
        <f t="shared" si="12"/>
        <v/>
      </c>
      <c r="V234" s="531"/>
      <c r="W234" s="532"/>
      <c r="X234" s="537" t="str">
        <f t="shared" si="13"/>
        <v/>
      </c>
      <c r="Y234" s="538">
        <f>INDEX(D2.Demographic!$G:$G,MATCH($C234,D2.Demographic!$C:$C,0))</f>
        <v>0</v>
      </c>
      <c r="Z234" s="538">
        <f>INDEX(D2.Demographic!$H:$H,MATCH($C234,D2.Demographic!$C:$C,0))</f>
        <v>0</v>
      </c>
      <c r="AA234" s="538">
        <f>INDEX(D2.Demographic!$I:$I,MATCH($C234,D2.Demographic!$C:$C,0))</f>
        <v>0</v>
      </c>
      <c r="AB234" s="538">
        <f>INDEX(D2.Demographic!$J:$J,MATCH($C234,D2.Demographic!$C:$C,0))</f>
        <v>0</v>
      </c>
      <c r="AC234" s="538">
        <f>INDEX(D2.Demographic!$K:$K,MATCH($C234,D2.Demographic!$C:$C,0))</f>
        <v>0</v>
      </c>
      <c r="AD234" s="538">
        <f>INDEX(D2.Demographic!$L:$L,MATCH($C234,D2.Demographic!$C:$C,0))</f>
        <v>0</v>
      </c>
      <c r="AE234" s="538">
        <f>INDEX(D2.Demographic!$M:$M,MATCH($C234,D2.Demographic!$C:$C,0))</f>
        <v>0</v>
      </c>
      <c r="AF234" s="538">
        <f>INDEX(D2.Demographic!$N:$N,MATCH($C234,D2.Demographic!$C:$C,0))</f>
        <v>0</v>
      </c>
    </row>
    <row r="235" spans="1:32" ht="20.100000000000001" customHeight="1">
      <c r="A235" s="527" t="str">
        <f t="shared" si="14"/>
        <v/>
      </c>
      <c r="B235" s="527" t="str">
        <f t="shared" si="15"/>
        <v/>
      </c>
      <c r="C235" s="542">
        <v>221</v>
      </c>
      <c r="D235" s="529"/>
      <c r="E235" s="530"/>
      <c r="F235" s="531"/>
      <c r="G235" s="532"/>
      <c r="H235" s="530"/>
      <c r="I235" s="533"/>
      <c r="J235" s="532"/>
      <c r="K235" s="530"/>
      <c r="L235" s="534" t="str">
        <f>IF($K235="","",IF($E235="","",IF(B.TransitionalProg!$H$8&gt;0,"",VLOOKUP($E235,' A.Property'!$P$44:$R$50,2,FALSE))))</f>
        <v/>
      </c>
      <c r="M235" s="534" t="str">
        <f>IF($K235="","",IF($E235="","",IF(B.TransitionalProg!$H$8&gt;0,"",VLOOKUP($E235,' A.Property'!$P$44:$R$50,3,FALSE))))</f>
        <v/>
      </c>
      <c r="N235" s="535" t="str">
        <f>IF(K235="", "", IF(E235="", "",IF(B.TransitionalProg!$H$8&gt;0,"",IF(K235&lt;L235,"overHOUSED?",IF(K235&gt;M235, "OVERcrowded?","")))))</f>
        <v/>
      </c>
      <c r="O235" s="536"/>
      <c r="P235" s="737"/>
      <c r="Q235" s="532"/>
      <c r="R235" s="532"/>
      <c r="S235" s="532"/>
      <c r="T235" s="532"/>
      <c r="U235" s="826" t="str">
        <f t="shared" si="12"/>
        <v/>
      </c>
      <c r="V235" s="531"/>
      <c r="W235" s="532"/>
      <c r="X235" s="537" t="str">
        <f t="shared" si="13"/>
        <v/>
      </c>
      <c r="Y235" s="538">
        <f>INDEX(D2.Demographic!$G:$G,MATCH($C235,D2.Demographic!$C:$C,0))</f>
        <v>0</v>
      </c>
      <c r="Z235" s="538">
        <f>INDEX(D2.Demographic!$H:$H,MATCH($C235,D2.Demographic!$C:$C,0))</f>
        <v>0</v>
      </c>
      <c r="AA235" s="538">
        <f>INDEX(D2.Demographic!$I:$I,MATCH($C235,D2.Demographic!$C:$C,0))</f>
        <v>0</v>
      </c>
      <c r="AB235" s="538">
        <f>INDEX(D2.Demographic!$J:$J,MATCH($C235,D2.Demographic!$C:$C,0))</f>
        <v>0</v>
      </c>
      <c r="AC235" s="538">
        <f>INDEX(D2.Demographic!$K:$K,MATCH($C235,D2.Demographic!$C:$C,0))</f>
        <v>0</v>
      </c>
      <c r="AD235" s="538">
        <f>INDEX(D2.Demographic!$L:$L,MATCH($C235,D2.Demographic!$C:$C,0))</f>
        <v>0</v>
      </c>
      <c r="AE235" s="538">
        <f>INDEX(D2.Demographic!$M:$M,MATCH($C235,D2.Demographic!$C:$C,0))</f>
        <v>0</v>
      </c>
      <c r="AF235" s="538">
        <f>INDEX(D2.Demographic!$N:$N,MATCH($C235,D2.Demographic!$C:$C,0))</f>
        <v>0</v>
      </c>
    </row>
    <row r="236" spans="1:32" ht="20.100000000000001" customHeight="1">
      <c r="A236" s="527" t="str">
        <f t="shared" si="14"/>
        <v/>
      </c>
      <c r="B236" s="527" t="str">
        <f t="shared" si="15"/>
        <v/>
      </c>
      <c r="C236" s="542">
        <v>222</v>
      </c>
      <c r="D236" s="529"/>
      <c r="E236" s="530"/>
      <c r="F236" s="531"/>
      <c r="G236" s="532"/>
      <c r="H236" s="530"/>
      <c r="I236" s="533"/>
      <c r="J236" s="532"/>
      <c r="K236" s="530"/>
      <c r="L236" s="534" t="str">
        <f>IF($K236="","",IF($E236="","",IF(B.TransitionalProg!$H$8&gt;0,"",VLOOKUP($E236,' A.Property'!$P$44:$R$50,2,FALSE))))</f>
        <v/>
      </c>
      <c r="M236" s="534" t="str">
        <f>IF($K236="","",IF($E236="","",IF(B.TransitionalProg!$H$8&gt;0,"",VLOOKUP($E236,' A.Property'!$P$44:$R$50,3,FALSE))))</f>
        <v/>
      </c>
      <c r="N236" s="535" t="str">
        <f>IF(K236="", "", IF(E236="", "",IF(B.TransitionalProg!$H$8&gt;0,"",IF(K236&lt;L236,"overHOUSED?",IF(K236&gt;M236, "OVERcrowded?","")))))</f>
        <v/>
      </c>
      <c r="O236" s="536"/>
      <c r="P236" s="737"/>
      <c r="Q236" s="532"/>
      <c r="R236" s="532"/>
      <c r="S236" s="532"/>
      <c r="T236" s="532"/>
      <c r="U236" s="826" t="str">
        <f t="shared" si="12"/>
        <v/>
      </c>
      <c r="V236" s="531"/>
      <c r="W236" s="532"/>
      <c r="X236" s="537" t="str">
        <f t="shared" si="13"/>
        <v/>
      </c>
      <c r="Y236" s="538">
        <f>INDEX(D2.Demographic!$G:$G,MATCH($C236,D2.Demographic!$C:$C,0))</f>
        <v>0</v>
      </c>
      <c r="Z236" s="538">
        <f>INDEX(D2.Demographic!$H:$H,MATCH($C236,D2.Demographic!$C:$C,0))</f>
        <v>0</v>
      </c>
      <c r="AA236" s="538">
        <f>INDEX(D2.Demographic!$I:$I,MATCH($C236,D2.Demographic!$C:$C,0))</f>
        <v>0</v>
      </c>
      <c r="AB236" s="538">
        <f>INDEX(D2.Demographic!$J:$J,MATCH($C236,D2.Demographic!$C:$C,0))</f>
        <v>0</v>
      </c>
      <c r="AC236" s="538">
        <f>INDEX(D2.Demographic!$K:$K,MATCH($C236,D2.Demographic!$C:$C,0))</f>
        <v>0</v>
      </c>
      <c r="AD236" s="538">
        <f>INDEX(D2.Demographic!$L:$L,MATCH($C236,D2.Demographic!$C:$C,0))</f>
        <v>0</v>
      </c>
      <c r="AE236" s="538">
        <f>INDEX(D2.Demographic!$M:$M,MATCH($C236,D2.Demographic!$C:$C,0))</f>
        <v>0</v>
      </c>
      <c r="AF236" s="538">
        <f>INDEX(D2.Demographic!$N:$N,MATCH($C236,D2.Demographic!$C:$C,0))</f>
        <v>0</v>
      </c>
    </row>
    <row r="237" spans="1:32" ht="20.100000000000001" customHeight="1">
      <c r="A237" s="527" t="str">
        <f t="shared" si="14"/>
        <v/>
      </c>
      <c r="B237" s="527" t="str">
        <f t="shared" si="15"/>
        <v/>
      </c>
      <c r="C237" s="542">
        <v>223</v>
      </c>
      <c r="D237" s="529"/>
      <c r="E237" s="530"/>
      <c r="F237" s="531"/>
      <c r="G237" s="532"/>
      <c r="H237" s="530"/>
      <c r="I237" s="533"/>
      <c r="J237" s="532"/>
      <c r="K237" s="530"/>
      <c r="L237" s="534" t="str">
        <f>IF($K237="","",IF($E237="","",IF(B.TransitionalProg!$H$8&gt;0,"",VLOOKUP($E237,' A.Property'!$P$44:$R$50,2,FALSE))))</f>
        <v/>
      </c>
      <c r="M237" s="534" t="str">
        <f>IF($K237="","",IF($E237="","",IF(B.TransitionalProg!$H$8&gt;0,"",VLOOKUP($E237,' A.Property'!$P$44:$R$50,3,FALSE))))</f>
        <v/>
      </c>
      <c r="N237" s="535" t="str">
        <f>IF(K237="", "", IF(E237="", "",IF(B.TransitionalProg!$H$8&gt;0,"",IF(K237&lt;L237,"overHOUSED?",IF(K237&gt;M237, "OVERcrowded?","")))))</f>
        <v/>
      </c>
      <c r="O237" s="536"/>
      <c r="P237" s="737"/>
      <c r="Q237" s="532"/>
      <c r="R237" s="532"/>
      <c r="S237" s="532"/>
      <c r="T237" s="532"/>
      <c r="U237" s="826" t="str">
        <f t="shared" si="12"/>
        <v/>
      </c>
      <c r="V237" s="531"/>
      <c r="W237" s="532"/>
      <c r="X237" s="537" t="str">
        <f t="shared" si="13"/>
        <v/>
      </c>
      <c r="Y237" s="538">
        <f>INDEX(D2.Demographic!$G:$G,MATCH($C237,D2.Demographic!$C:$C,0))</f>
        <v>0</v>
      </c>
      <c r="Z237" s="538">
        <f>INDEX(D2.Demographic!$H:$H,MATCH($C237,D2.Demographic!$C:$C,0))</f>
        <v>0</v>
      </c>
      <c r="AA237" s="538">
        <f>INDEX(D2.Demographic!$I:$I,MATCH($C237,D2.Demographic!$C:$C,0))</f>
        <v>0</v>
      </c>
      <c r="AB237" s="538">
        <f>INDEX(D2.Demographic!$J:$J,MATCH($C237,D2.Demographic!$C:$C,0))</f>
        <v>0</v>
      </c>
      <c r="AC237" s="538">
        <f>INDEX(D2.Demographic!$K:$K,MATCH($C237,D2.Demographic!$C:$C,0))</f>
        <v>0</v>
      </c>
      <c r="AD237" s="538">
        <f>INDEX(D2.Demographic!$L:$L,MATCH($C237,D2.Demographic!$C:$C,0))</f>
        <v>0</v>
      </c>
      <c r="AE237" s="538">
        <f>INDEX(D2.Demographic!$M:$M,MATCH($C237,D2.Demographic!$C:$C,0))</f>
        <v>0</v>
      </c>
      <c r="AF237" s="538">
        <f>INDEX(D2.Demographic!$N:$N,MATCH($C237,D2.Demographic!$C:$C,0))</f>
        <v>0</v>
      </c>
    </row>
    <row r="238" spans="1:32" ht="20.100000000000001" customHeight="1">
      <c r="A238" s="527" t="str">
        <f t="shared" si="14"/>
        <v/>
      </c>
      <c r="B238" s="527" t="str">
        <f t="shared" si="15"/>
        <v/>
      </c>
      <c r="C238" s="542">
        <v>224</v>
      </c>
      <c r="D238" s="529"/>
      <c r="E238" s="530"/>
      <c r="F238" s="531"/>
      <c r="G238" s="532"/>
      <c r="H238" s="530"/>
      <c r="I238" s="533"/>
      <c r="J238" s="532"/>
      <c r="K238" s="530"/>
      <c r="L238" s="534" t="str">
        <f>IF($K238="","",IF($E238="","",IF(B.TransitionalProg!$H$8&gt;0,"",VLOOKUP($E238,' A.Property'!$P$44:$R$50,2,FALSE))))</f>
        <v/>
      </c>
      <c r="M238" s="534" t="str">
        <f>IF($K238="","",IF($E238="","",IF(B.TransitionalProg!$H$8&gt;0,"",VLOOKUP($E238,' A.Property'!$P$44:$R$50,3,FALSE))))</f>
        <v/>
      </c>
      <c r="N238" s="535" t="str">
        <f>IF(K238="", "", IF(E238="", "",IF(B.TransitionalProg!$H$8&gt;0,"",IF(K238&lt;L238,"overHOUSED?",IF(K238&gt;M238, "OVERcrowded?","")))))</f>
        <v/>
      </c>
      <c r="O238" s="536"/>
      <c r="P238" s="737"/>
      <c r="Q238" s="532"/>
      <c r="R238" s="532"/>
      <c r="S238" s="532"/>
      <c r="T238" s="532"/>
      <c r="U238" s="826" t="str">
        <f t="shared" si="12"/>
        <v/>
      </c>
      <c r="V238" s="531"/>
      <c r="W238" s="532"/>
      <c r="X238" s="537" t="str">
        <f t="shared" si="13"/>
        <v/>
      </c>
      <c r="Y238" s="538">
        <f>INDEX(D2.Demographic!$G:$G,MATCH($C238,D2.Demographic!$C:$C,0))</f>
        <v>0</v>
      </c>
      <c r="Z238" s="538">
        <f>INDEX(D2.Demographic!$H:$H,MATCH($C238,D2.Demographic!$C:$C,0))</f>
        <v>0</v>
      </c>
      <c r="AA238" s="538">
        <f>INDEX(D2.Demographic!$I:$I,MATCH($C238,D2.Demographic!$C:$C,0))</f>
        <v>0</v>
      </c>
      <c r="AB238" s="538">
        <f>INDEX(D2.Demographic!$J:$J,MATCH($C238,D2.Demographic!$C:$C,0))</f>
        <v>0</v>
      </c>
      <c r="AC238" s="538">
        <f>INDEX(D2.Demographic!$K:$K,MATCH($C238,D2.Demographic!$C:$C,0))</f>
        <v>0</v>
      </c>
      <c r="AD238" s="538">
        <f>INDEX(D2.Demographic!$L:$L,MATCH($C238,D2.Demographic!$C:$C,0))</f>
        <v>0</v>
      </c>
      <c r="AE238" s="538">
        <f>INDEX(D2.Demographic!$M:$M,MATCH($C238,D2.Demographic!$C:$C,0))</f>
        <v>0</v>
      </c>
      <c r="AF238" s="538">
        <f>INDEX(D2.Demographic!$N:$N,MATCH($C238,D2.Demographic!$C:$C,0))</f>
        <v>0</v>
      </c>
    </row>
    <row r="239" spans="1:32" ht="20.100000000000001" customHeight="1">
      <c r="A239" s="527" t="str">
        <f t="shared" si="14"/>
        <v/>
      </c>
      <c r="B239" s="527" t="str">
        <f t="shared" si="15"/>
        <v/>
      </c>
      <c r="C239" s="542">
        <v>225</v>
      </c>
      <c r="D239" s="529"/>
      <c r="E239" s="530"/>
      <c r="F239" s="531"/>
      <c r="G239" s="532"/>
      <c r="H239" s="530"/>
      <c r="I239" s="533"/>
      <c r="J239" s="532"/>
      <c r="K239" s="530"/>
      <c r="L239" s="534" t="str">
        <f>IF($K239="","",IF($E239="","",IF(B.TransitionalProg!$H$8&gt;0,"",VLOOKUP($E239,' A.Property'!$P$44:$R$50,2,FALSE))))</f>
        <v/>
      </c>
      <c r="M239" s="534" t="str">
        <f>IF($K239="","",IF($E239="","",IF(B.TransitionalProg!$H$8&gt;0,"",VLOOKUP($E239,' A.Property'!$P$44:$R$50,3,FALSE))))</f>
        <v/>
      </c>
      <c r="N239" s="535" t="str">
        <f>IF(K239="", "", IF(E239="", "",IF(B.TransitionalProg!$H$8&gt;0,"",IF(K239&lt;L239,"overHOUSED?",IF(K239&gt;M239, "OVERcrowded?","")))))</f>
        <v/>
      </c>
      <c r="O239" s="536"/>
      <c r="P239" s="737"/>
      <c r="Q239" s="532"/>
      <c r="R239" s="532"/>
      <c r="S239" s="532"/>
      <c r="T239" s="532"/>
      <c r="U239" s="826" t="str">
        <f t="shared" si="12"/>
        <v/>
      </c>
      <c r="V239" s="531"/>
      <c r="W239" s="532"/>
      <c r="X239" s="537" t="str">
        <f t="shared" si="13"/>
        <v/>
      </c>
      <c r="Y239" s="538">
        <f>INDEX(D2.Demographic!$G:$G,MATCH($C239,D2.Demographic!$C:$C,0))</f>
        <v>0</v>
      </c>
      <c r="Z239" s="538">
        <f>INDEX(D2.Demographic!$H:$H,MATCH($C239,D2.Demographic!$C:$C,0))</f>
        <v>0</v>
      </c>
      <c r="AA239" s="538">
        <f>INDEX(D2.Demographic!$I:$I,MATCH($C239,D2.Demographic!$C:$C,0))</f>
        <v>0</v>
      </c>
      <c r="AB239" s="538">
        <f>INDEX(D2.Demographic!$J:$J,MATCH($C239,D2.Demographic!$C:$C,0))</f>
        <v>0</v>
      </c>
      <c r="AC239" s="538">
        <f>INDEX(D2.Demographic!$K:$K,MATCH($C239,D2.Demographic!$C:$C,0))</f>
        <v>0</v>
      </c>
      <c r="AD239" s="538">
        <f>INDEX(D2.Demographic!$L:$L,MATCH($C239,D2.Demographic!$C:$C,0))</f>
        <v>0</v>
      </c>
      <c r="AE239" s="538">
        <f>INDEX(D2.Demographic!$M:$M,MATCH($C239,D2.Demographic!$C:$C,0))</f>
        <v>0</v>
      </c>
      <c r="AF239" s="538">
        <f>INDEX(D2.Demographic!$N:$N,MATCH($C239,D2.Demographic!$C:$C,0))</f>
        <v>0</v>
      </c>
    </row>
    <row r="240" spans="1:32" ht="20.100000000000001" customHeight="1">
      <c r="A240" s="527" t="str">
        <f t="shared" si="14"/>
        <v/>
      </c>
      <c r="B240" s="527" t="str">
        <f t="shared" si="15"/>
        <v/>
      </c>
      <c r="C240" s="542">
        <v>226</v>
      </c>
      <c r="D240" s="529"/>
      <c r="E240" s="530"/>
      <c r="F240" s="531"/>
      <c r="G240" s="532"/>
      <c r="H240" s="530"/>
      <c r="I240" s="533"/>
      <c r="J240" s="532"/>
      <c r="K240" s="530"/>
      <c r="L240" s="534" t="str">
        <f>IF($K240="","",IF($E240="","",IF(B.TransitionalProg!$H$8&gt;0,"",VLOOKUP($E240,' A.Property'!$P$44:$R$50,2,FALSE))))</f>
        <v/>
      </c>
      <c r="M240" s="534" t="str">
        <f>IF($K240="","",IF($E240="","",IF(B.TransitionalProg!$H$8&gt;0,"",VLOOKUP($E240,' A.Property'!$P$44:$R$50,3,FALSE))))</f>
        <v/>
      </c>
      <c r="N240" s="535" t="str">
        <f>IF(K240="", "", IF(E240="", "",IF(B.TransitionalProg!$H$8&gt;0,"",IF(K240&lt;L240,"overHOUSED?",IF(K240&gt;M240, "OVERcrowded?","")))))</f>
        <v/>
      </c>
      <c r="O240" s="536"/>
      <c r="P240" s="737"/>
      <c r="Q240" s="532"/>
      <c r="R240" s="532"/>
      <c r="S240" s="532"/>
      <c r="T240" s="532"/>
      <c r="U240" s="826" t="str">
        <f t="shared" si="12"/>
        <v/>
      </c>
      <c r="V240" s="531"/>
      <c r="W240" s="532"/>
      <c r="X240" s="537" t="str">
        <f t="shared" si="13"/>
        <v/>
      </c>
      <c r="Y240" s="538">
        <f>INDEX(D2.Demographic!$G:$G,MATCH($C240,D2.Demographic!$C:$C,0))</f>
        <v>0</v>
      </c>
      <c r="Z240" s="538">
        <f>INDEX(D2.Demographic!$H:$H,MATCH($C240,D2.Demographic!$C:$C,0))</f>
        <v>0</v>
      </c>
      <c r="AA240" s="538">
        <f>INDEX(D2.Demographic!$I:$I,MATCH($C240,D2.Demographic!$C:$C,0))</f>
        <v>0</v>
      </c>
      <c r="AB240" s="538">
        <f>INDEX(D2.Demographic!$J:$J,MATCH($C240,D2.Demographic!$C:$C,0))</f>
        <v>0</v>
      </c>
      <c r="AC240" s="538">
        <f>INDEX(D2.Demographic!$K:$K,MATCH($C240,D2.Demographic!$C:$C,0))</f>
        <v>0</v>
      </c>
      <c r="AD240" s="538">
        <f>INDEX(D2.Demographic!$L:$L,MATCH($C240,D2.Demographic!$C:$C,0))</f>
        <v>0</v>
      </c>
      <c r="AE240" s="538">
        <f>INDEX(D2.Demographic!$M:$M,MATCH($C240,D2.Demographic!$C:$C,0))</f>
        <v>0</v>
      </c>
      <c r="AF240" s="538">
        <f>INDEX(D2.Demographic!$N:$N,MATCH($C240,D2.Demographic!$C:$C,0))</f>
        <v>0</v>
      </c>
    </row>
    <row r="241" spans="1:32" ht="20.100000000000001" customHeight="1">
      <c r="A241" s="527" t="str">
        <f t="shared" si="14"/>
        <v/>
      </c>
      <c r="B241" s="527" t="str">
        <f t="shared" si="15"/>
        <v/>
      </c>
      <c r="C241" s="542">
        <v>227</v>
      </c>
      <c r="D241" s="529"/>
      <c r="E241" s="530"/>
      <c r="F241" s="531"/>
      <c r="G241" s="532"/>
      <c r="H241" s="530"/>
      <c r="I241" s="533"/>
      <c r="J241" s="532"/>
      <c r="K241" s="530"/>
      <c r="L241" s="534" t="str">
        <f>IF($K241="","",IF($E241="","",IF(B.TransitionalProg!$H$8&gt;0,"",VLOOKUP($E241,' A.Property'!$P$44:$R$50,2,FALSE))))</f>
        <v/>
      </c>
      <c r="M241" s="534" t="str">
        <f>IF($K241="","",IF($E241="","",IF(B.TransitionalProg!$H$8&gt;0,"",VLOOKUP($E241,' A.Property'!$P$44:$R$50,3,FALSE))))</f>
        <v/>
      </c>
      <c r="N241" s="535" t="str">
        <f>IF(K241="", "", IF(E241="", "",IF(B.TransitionalProg!$H$8&gt;0,"",IF(K241&lt;L241,"overHOUSED?",IF(K241&gt;M241, "OVERcrowded?","")))))</f>
        <v/>
      </c>
      <c r="O241" s="536"/>
      <c r="P241" s="737"/>
      <c r="Q241" s="532"/>
      <c r="R241" s="532"/>
      <c r="S241" s="532"/>
      <c r="T241" s="532"/>
      <c r="U241" s="826" t="str">
        <f t="shared" si="12"/>
        <v/>
      </c>
      <c r="V241" s="531"/>
      <c r="W241" s="532"/>
      <c r="X241" s="537" t="str">
        <f t="shared" si="13"/>
        <v/>
      </c>
      <c r="Y241" s="538">
        <f>INDEX(D2.Demographic!$G:$G,MATCH($C241,D2.Demographic!$C:$C,0))</f>
        <v>0</v>
      </c>
      <c r="Z241" s="538">
        <f>INDEX(D2.Demographic!$H:$H,MATCH($C241,D2.Demographic!$C:$C,0))</f>
        <v>0</v>
      </c>
      <c r="AA241" s="538">
        <f>INDEX(D2.Demographic!$I:$I,MATCH($C241,D2.Demographic!$C:$C,0))</f>
        <v>0</v>
      </c>
      <c r="AB241" s="538">
        <f>INDEX(D2.Demographic!$J:$J,MATCH($C241,D2.Demographic!$C:$C,0))</f>
        <v>0</v>
      </c>
      <c r="AC241" s="538">
        <f>INDEX(D2.Demographic!$K:$K,MATCH($C241,D2.Demographic!$C:$C,0))</f>
        <v>0</v>
      </c>
      <c r="AD241" s="538">
        <f>INDEX(D2.Demographic!$L:$L,MATCH($C241,D2.Demographic!$C:$C,0))</f>
        <v>0</v>
      </c>
      <c r="AE241" s="538">
        <f>INDEX(D2.Demographic!$M:$M,MATCH($C241,D2.Demographic!$C:$C,0))</f>
        <v>0</v>
      </c>
      <c r="AF241" s="538">
        <f>INDEX(D2.Demographic!$N:$N,MATCH($C241,D2.Demographic!$C:$C,0))</f>
        <v>0</v>
      </c>
    </row>
    <row r="242" spans="1:32" ht="20.100000000000001" customHeight="1">
      <c r="A242" s="527" t="str">
        <f t="shared" si="14"/>
        <v/>
      </c>
      <c r="B242" s="527" t="str">
        <f t="shared" si="15"/>
        <v/>
      </c>
      <c r="C242" s="542">
        <v>228</v>
      </c>
      <c r="D242" s="529"/>
      <c r="E242" s="530"/>
      <c r="F242" s="531"/>
      <c r="G242" s="532"/>
      <c r="H242" s="530"/>
      <c r="I242" s="533"/>
      <c r="J242" s="532"/>
      <c r="K242" s="530"/>
      <c r="L242" s="534" t="str">
        <f>IF($K242="","",IF($E242="","",IF(B.TransitionalProg!$H$8&gt;0,"",VLOOKUP($E242,' A.Property'!$P$44:$R$50,2,FALSE))))</f>
        <v/>
      </c>
      <c r="M242" s="534" t="str">
        <f>IF($K242="","",IF($E242="","",IF(B.TransitionalProg!$H$8&gt;0,"",VLOOKUP($E242,' A.Property'!$P$44:$R$50,3,FALSE))))</f>
        <v/>
      </c>
      <c r="N242" s="535" t="str">
        <f>IF(K242="", "", IF(E242="", "",IF(B.TransitionalProg!$H$8&gt;0,"",IF(K242&lt;L242,"overHOUSED?",IF(K242&gt;M242, "OVERcrowded?","")))))</f>
        <v/>
      </c>
      <c r="O242" s="536"/>
      <c r="P242" s="737"/>
      <c r="Q242" s="532"/>
      <c r="R242" s="532"/>
      <c r="S242" s="532"/>
      <c r="T242" s="532"/>
      <c r="U242" s="826" t="str">
        <f t="shared" si="12"/>
        <v/>
      </c>
      <c r="V242" s="531"/>
      <c r="W242" s="532"/>
      <c r="X242" s="537" t="str">
        <f t="shared" si="13"/>
        <v/>
      </c>
      <c r="Y242" s="538">
        <f>INDEX(D2.Demographic!$G:$G,MATCH($C242,D2.Demographic!$C:$C,0))</f>
        <v>0</v>
      </c>
      <c r="Z242" s="538">
        <f>INDEX(D2.Demographic!$H:$H,MATCH($C242,D2.Demographic!$C:$C,0))</f>
        <v>0</v>
      </c>
      <c r="AA242" s="538">
        <f>INDEX(D2.Demographic!$I:$I,MATCH($C242,D2.Demographic!$C:$C,0))</f>
        <v>0</v>
      </c>
      <c r="AB242" s="538">
        <f>INDEX(D2.Demographic!$J:$J,MATCH($C242,D2.Demographic!$C:$C,0))</f>
        <v>0</v>
      </c>
      <c r="AC242" s="538">
        <f>INDEX(D2.Demographic!$K:$K,MATCH($C242,D2.Demographic!$C:$C,0))</f>
        <v>0</v>
      </c>
      <c r="AD242" s="538">
        <f>INDEX(D2.Demographic!$L:$L,MATCH($C242,D2.Demographic!$C:$C,0))</f>
        <v>0</v>
      </c>
      <c r="AE242" s="538">
        <f>INDEX(D2.Demographic!$M:$M,MATCH($C242,D2.Demographic!$C:$C,0))</f>
        <v>0</v>
      </c>
      <c r="AF242" s="538">
        <f>INDEX(D2.Demographic!$N:$N,MATCH($C242,D2.Demographic!$C:$C,0))</f>
        <v>0</v>
      </c>
    </row>
    <row r="243" spans="1:32" ht="20.100000000000001" customHeight="1">
      <c r="A243" s="527" t="str">
        <f t="shared" si="14"/>
        <v/>
      </c>
      <c r="B243" s="527" t="str">
        <f t="shared" si="15"/>
        <v/>
      </c>
      <c r="C243" s="542">
        <v>229</v>
      </c>
      <c r="D243" s="529"/>
      <c r="E243" s="530"/>
      <c r="F243" s="531"/>
      <c r="G243" s="532"/>
      <c r="H243" s="530"/>
      <c r="I243" s="533"/>
      <c r="J243" s="532"/>
      <c r="K243" s="530"/>
      <c r="L243" s="534" t="str">
        <f>IF($K243="","",IF($E243="","",IF(B.TransitionalProg!$H$8&gt;0,"",VLOOKUP($E243,' A.Property'!$P$44:$R$50,2,FALSE))))</f>
        <v/>
      </c>
      <c r="M243" s="534" t="str">
        <f>IF($K243="","",IF($E243="","",IF(B.TransitionalProg!$H$8&gt;0,"",VLOOKUP($E243,' A.Property'!$P$44:$R$50,3,FALSE))))</f>
        <v/>
      </c>
      <c r="N243" s="535" t="str">
        <f>IF(K243="", "", IF(E243="", "",IF(B.TransitionalProg!$H$8&gt;0,"",IF(K243&lt;L243,"overHOUSED?",IF(K243&gt;M243, "OVERcrowded?","")))))</f>
        <v/>
      </c>
      <c r="O243" s="536"/>
      <c r="P243" s="737"/>
      <c r="Q243" s="532"/>
      <c r="R243" s="532"/>
      <c r="S243" s="532"/>
      <c r="T243" s="532"/>
      <c r="U243" s="826" t="str">
        <f t="shared" si="12"/>
        <v/>
      </c>
      <c r="V243" s="531"/>
      <c r="W243" s="532"/>
      <c r="X243" s="537" t="str">
        <f t="shared" si="13"/>
        <v/>
      </c>
      <c r="Y243" s="538">
        <f>INDEX(D2.Demographic!$G:$G,MATCH($C243,D2.Demographic!$C:$C,0))</f>
        <v>0</v>
      </c>
      <c r="Z243" s="538">
        <f>INDEX(D2.Demographic!$H:$H,MATCH($C243,D2.Demographic!$C:$C,0))</f>
        <v>0</v>
      </c>
      <c r="AA243" s="538">
        <f>INDEX(D2.Demographic!$I:$I,MATCH($C243,D2.Demographic!$C:$C,0))</f>
        <v>0</v>
      </c>
      <c r="AB243" s="538">
        <f>INDEX(D2.Demographic!$J:$J,MATCH($C243,D2.Demographic!$C:$C,0))</f>
        <v>0</v>
      </c>
      <c r="AC243" s="538">
        <f>INDEX(D2.Demographic!$K:$K,MATCH($C243,D2.Demographic!$C:$C,0))</f>
        <v>0</v>
      </c>
      <c r="AD243" s="538">
        <f>INDEX(D2.Demographic!$L:$L,MATCH($C243,D2.Demographic!$C:$C,0))</f>
        <v>0</v>
      </c>
      <c r="AE243" s="538">
        <f>INDEX(D2.Demographic!$M:$M,MATCH($C243,D2.Demographic!$C:$C,0))</f>
        <v>0</v>
      </c>
      <c r="AF243" s="538">
        <f>INDEX(D2.Demographic!$N:$N,MATCH($C243,D2.Demographic!$C:$C,0))</f>
        <v>0</v>
      </c>
    </row>
    <row r="244" spans="1:32" ht="20.100000000000001" customHeight="1">
      <c r="A244" s="527" t="str">
        <f t="shared" si="14"/>
        <v/>
      </c>
      <c r="B244" s="527" t="str">
        <f t="shared" si="15"/>
        <v/>
      </c>
      <c r="C244" s="542">
        <v>230</v>
      </c>
      <c r="D244" s="529"/>
      <c r="E244" s="530"/>
      <c r="F244" s="531"/>
      <c r="G244" s="532"/>
      <c r="H244" s="530"/>
      <c r="I244" s="533"/>
      <c r="J244" s="532"/>
      <c r="K244" s="530"/>
      <c r="L244" s="534" t="str">
        <f>IF($K244="","",IF($E244="","",IF(B.TransitionalProg!$H$8&gt;0,"",VLOOKUP($E244,' A.Property'!$P$44:$R$50,2,FALSE))))</f>
        <v/>
      </c>
      <c r="M244" s="534" t="str">
        <f>IF($K244="","",IF($E244="","",IF(B.TransitionalProg!$H$8&gt;0,"",VLOOKUP($E244,' A.Property'!$P$44:$R$50,3,FALSE))))</f>
        <v/>
      </c>
      <c r="N244" s="535" t="str">
        <f>IF(K244="", "", IF(E244="", "",IF(B.TransitionalProg!$H$8&gt;0,"",IF(K244&lt;L244,"overHOUSED?",IF(K244&gt;M244, "OVERcrowded?","")))))</f>
        <v/>
      </c>
      <c r="O244" s="536"/>
      <c r="P244" s="737"/>
      <c r="Q244" s="532"/>
      <c r="R244" s="532"/>
      <c r="S244" s="532"/>
      <c r="T244" s="532"/>
      <c r="U244" s="826" t="str">
        <f t="shared" si="12"/>
        <v/>
      </c>
      <c r="V244" s="531"/>
      <c r="W244" s="532"/>
      <c r="X244" s="537" t="str">
        <f t="shared" si="13"/>
        <v/>
      </c>
      <c r="Y244" s="538">
        <f>INDEX(D2.Demographic!$G:$G,MATCH($C244,D2.Demographic!$C:$C,0))</f>
        <v>0</v>
      </c>
      <c r="Z244" s="538">
        <f>INDEX(D2.Demographic!$H:$H,MATCH($C244,D2.Demographic!$C:$C,0))</f>
        <v>0</v>
      </c>
      <c r="AA244" s="538">
        <f>INDEX(D2.Demographic!$I:$I,MATCH($C244,D2.Demographic!$C:$C,0))</f>
        <v>0</v>
      </c>
      <c r="AB244" s="538">
        <f>INDEX(D2.Demographic!$J:$J,MATCH($C244,D2.Demographic!$C:$C,0))</f>
        <v>0</v>
      </c>
      <c r="AC244" s="538">
        <f>INDEX(D2.Demographic!$K:$K,MATCH($C244,D2.Demographic!$C:$C,0))</f>
        <v>0</v>
      </c>
      <c r="AD244" s="538">
        <f>INDEX(D2.Demographic!$L:$L,MATCH($C244,D2.Demographic!$C:$C,0))</f>
        <v>0</v>
      </c>
      <c r="AE244" s="538">
        <f>INDEX(D2.Demographic!$M:$M,MATCH($C244,D2.Demographic!$C:$C,0))</f>
        <v>0</v>
      </c>
      <c r="AF244" s="538">
        <f>INDEX(D2.Demographic!$N:$N,MATCH($C244,D2.Demographic!$C:$C,0))</f>
        <v>0</v>
      </c>
    </row>
    <row r="245" spans="1:32" ht="20.100000000000001" customHeight="1">
      <c r="A245" s="527" t="str">
        <f t="shared" si="14"/>
        <v/>
      </c>
      <c r="B245" s="527" t="str">
        <f t="shared" si="15"/>
        <v/>
      </c>
      <c r="C245" s="542">
        <v>231</v>
      </c>
      <c r="D245" s="529"/>
      <c r="E245" s="530"/>
      <c r="F245" s="531"/>
      <c r="G245" s="532"/>
      <c r="H245" s="530"/>
      <c r="I245" s="533"/>
      <c r="J245" s="532"/>
      <c r="K245" s="530"/>
      <c r="L245" s="534" t="str">
        <f>IF($K245="","",IF($E245="","",IF(B.TransitionalProg!$H$8&gt;0,"",VLOOKUP($E245,' A.Property'!$P$44:$R$50,2,FALSE))))</f>
        <v/>
      </c>
      <c r="M245" s="534" t="str">
        <f>IF($K245="","",IF($E245="","",IF(B.TransitionalProg!$H$8&gt;0,"",VLOOKUP($E245,' A.Property'!$P$44:$R$50,3,FALSE))))</f>
        <v/>
      </c>
      <c r="N245" s="535" t="str">
        <f>IF(K245="", "", IF(E245="", "",IF(B.TransitionalProg!$H$8&gt;0,"",IF(K245&lt;L245,"overHOUSED?",IF(K245&gt;M245, "OVERcrowded?","")))))</f>
        <v/>
      </c>
      <c r="O245" s="536"/>
      <c r="P245" s="737"/>
      <c r="Q245" s="532"/>
      <c r="R245" s="532"/>
      <c r="S245" s="532"/>
      <c r="T245" s="532"/>
      <c r="U245" s="826" t="str">
        <f t="shared" si="12"/>
        <v/>
      </c>
      <c r="V245" s="531"/>
      <c r="W245" s="532"/>
      <c r="X245" s="537" t="str">
        <f t="shared" si="13"/>
        <v/>
      </c>
      <c r="Y245" s="538">
        <f>INDEX(D2.Demographic!$G:$G,MATCH($C245,D2.Demographic!$C:$C,0))</f>
        <v>0</v>
      </c>
      <c r="Z245" s="538">
        <f>INDEX(D2.Demographic!$H:$H,MATCH($C245,D2.Demographic!$C:$C,0))</f>
        <v>0</v>
      </c>
      <c r="AA245" s="538">
        <f>INDEX(D2.Demographic!$I:$I,MATCH($C245,D2.Demographic!$C:$C,0))</f>
        <v>0</v>
      </c>
      <c r="AB245" s="538">
        <f>INDEX(D2.Demographic!$J:$J,MATCH($C245,D2.Demographic!$C:$C,0))</f>
        <v>0</v>
      </c>
      <c r="AC245" s="538">
        <f>INDEX(D2.Demographic!$K:$K,MATCH($C245,D2.Demographic!$C:$C,0))</f>
        <v>0</v>
      </c>
      <c r="AD245" s="538">
        <f>INDEX(D2.Demographic!$L:$L,MATCH($C245,D2.Demographic!$C:$C,0))</f>
        <v>0</v>
      </c>
      <c r="AE245" s="538">
        <f>INDEX(D2.Demographic!$M:$M,MATCH($C245,D2.Demographic!$C:$C,0))</f>
        <v>0</v>
      </c>
      <c r="AF245" s="538">
        <f>INDEX(D2.Demographic!$N:$N,MATCH($C245,D2.Demographic!$C:$C,0))</f>
        <v>0</v>
      </c>
    </row>
    <row r="246" spans="1:32" ht="20.100000000000001" customHeight="1">
      <c r="A246" s="527" t="str">
        <f t="shared" si="14"/>
        <v/>
      </c>
      <c r="B246" s="527" t="str">
        <f t="shared" si="15"/>
        <v/>
      </c>
      <c r="C246" s="542">
        <v>232</v>
      </c>
      <c r="D246" s="529"/>
      <c r="E246" s="530"/>
      <c r="F246" s="531"/>
      <c r="G246" s="532"/>
      <c r="H246" s="530"/>
      <c r="I246" s="533"/>
      <c r="J246" s="532"/>
      <c r="K246" s="530"/>
      <c r="L246" s="534" t="str">
        <f>IF($K246="","",IF($E246="","",IF(B.TransitionalProg!$H$8&gt;0,"",VLOOKUP($E246,' A.Property'!$P$44:$R$50,2,FALSE))))</f>
        <v/>
      </c>
      <c r="M246" s="534" t="str">
        <f>IF($K246="","",IF($E246="","",IF(B.TransitionalProg!$H$8&gt;0,"",VLOOKUP($E246,' A.Property'!$P$44:$R$50,3,FALSE))))</f>
        <v/>
      </c>
      <c r="N246" s="535" t="str">
        <f>IF(K246="", "", IF(E246="", "",IF(B.TransitionalProg!$H$8&gt;0,"",IF(K246&lt;L246,"overHOUSED?",IF(K246&gt;M246, "OVERcrowded?","")))))</f>
        <v/>
      </c>
      <c r="O246" s="536"/>
      <c r="P246" s="737"/>
      <c r="Q246" s="532"/>
      <c r="R246" s="532"/>
      <c r="S246" s="532"/>
      <c r="T246" s="532"/>
      <c r="U246" s="826" t="str">
        <f t="shared" si="12"/>
        <v/>
      </c>
      <c r="V246" s="531"/>
      <c r="W246" s="532"/>
      <c r="X246" s="537" t="str">
        <f t="shared" si="13"/>
        <v/>
      </c>
      <c r="Y246" s="538">
        <f>INDEX(D2.Demographic!$G:$G,MATCH($C246,D2.Demographic!$C:$C,0))</f>
        <v>0</v>
      </c>
      <c r="Z246" s="538">
        <f>INDEX(D2.Demographic!$H:$H,MATCH($C246,D2.Demographic!$C:$C,0))</f>
        <v>0</v>
      </c>
      <c r="AA246" s="538">
        <f>INDEX(D2.Demographic!$I:$I,MATCH($C246,D2.Demographic!$C:$C,0))</f>
        <v>0</v>
      </c>
      <c r="AB246" s="538">
        <f>INDEX(D2.Demographic!$J:$J,MATCH($C246,D2.Demographic!$C:$C,0))</f>
        <v>0</v>
      </c>
      <c r="AC246" s="538">
        <f>INDEX(D2.Demographic!$K:$K,MATCH($C246,D2.Demographic!$C:$C,0))</f>
        <v>0</v>
      </c>
      <c r="AD246" s="538">
        <f>INDEX(D2.Demographic!$L:$L,MATCH($C246,D2.Demographic!$C:$C,0))</f>
        <v>0</v>
      </c>
      <c r="AE246" s="538">
        <f>INDEX(D2.Demographic!$M:$M,MATCH($C246,D2.Demographic!$C:$C,0))</f>
        <v>0</v>
      </c>
      <c r="AF246" s="538">
        <f>INDEX(D2.Demographic!$N:$N,MATCH($C246,D2.Demographic!$C:$C,0))</f>
        <v>0</v>
      </c>
    </row>
    <row r="247" spans="1:32" ht="20.100000000000001" customHeight="1">
      <c r="A247" s="527" t="str">
        <f t="shared" si="14"/>
        <v/>
      </c>
      <c r="B247" s="527" t="str">
        <f t="shared" si="15"/>
        <v/>
      </c>
      <c r="C247" s="542">
        <v>233</v>
      </c>
      <c r="D247" s="529"/>
      <c r="E247" s="530"/>
      <c r="F247" s="531"/>
      <c r="G247" s="532"/>
      <c r="H247" s="530"/>
      <c r="I247" s="533"/>
      <c r="J247" s="532"/>
      <c r="K247" s="530"/>
      <c r="L247" s="534" t="str">
        <f>IF($K247="","",IF($E247="","",IF(B.TransitionalProg!$H$8&gt;0,"",VLOOKUP($E247,' A.Property'!$P$44:$R$50,2,FALSE))))</f>
        <v/>
      </c>
      <c r="M247" s="534" t="str">
        <f>IF($K247="","",IF($E247="","",IF(B.TransitionalProg!$H$8&gt;0,"",VLOOKUP($E247,' A.Property'!$P$44:$R$50,3,FALSE))))</f>
        <v/>
      </c>
      <c r="N247" s="535" t="str">
        <f>IF(K247="", "", IF(E247="", "",IF(B.TransitionalProg!$H$8&gt;0,"",IF(K247&lt;L247,"overHOUSED?",IF(K247&gt;M247, "OVERcrowded?","")))))</f>
        <v/>
      </c>
      <c r="O247" s="536"/>
      <c r="P247" s="737"/>
      <c r="Q247" s="532"/>
      <c r="R247" s="532"/>
      <c r="S247" s="532"/>
      <c r="T247" s="532"/>
      <c r="U247" s="826" t="str">
        <f t="shared" si="12"/>
        <v/>
      </c>
      <c r="V247" s="531"/>
      <c r="W247" s="532"/>
      <c r="X247" s="537" t="str">
        <f t="shared" si="13"/>
        <v/>
      </c>
      <c r="Y247" s="538">
        <f>INDEX(D2.Demographic!$G:$G,MATCH($C247,D2.Demographic!$C:$C,0))</f>
        <v>0</v>
      </c>
      <c r="Z247" s="538">
        <f>INDEX(D2.Demographic!$H:$H,MATCH($C247,D2.Demographic!$C:$C,0))</f>
        <v>0</v>
      </c>
      <c r="AA247" s="538">
        <f>INDEX(D2.Demographic!$I:$I,MATCH($C247,D2.Demographic!$C:$C,0))</f>
        <v>0</v>
      </c>
      <c r="AB247" s="538">
        <f>INDEX(D2.Demographic!$J:$J,MATCH($C247,D2.Demographic!$C:$C,0))</f>
        <v>0</v>
      </c>
      <c r="AC247" s="538">
        <f>INDEX(D2.Demographic!$K:$K,MATCH($C247,D2.Demographic!$C:$C,0))</f>
        <v>0</v>
      </c>
      <c r="AD247" s="538">
        <f>INDEX(D2.Demographic!$L:$L,MATCH($C247,D2.Demographic!$C:$C,0))</f>
        <v>0</v>
      </c>
      <c r="AE247" s="538">
        <f>INDEX(D2.Demographic!$M:$M,MATCH($C247,D2.Demographic!$C:$C,0))</f>
        <v>0</v>
      </c>
      <c r="AF247" s="538">
        <f>INDEX(D2.Demographic!$N:$N,MATCH($C247,D2.Demographic!$C:$C,0))</f>
        <v>0</v>
      </c>
    </row>
    <row r="248" spans="1:32" ht="20.100000000000001" customHeight="1">
      <c r="A248" s="527" t="str">
        <f t="shared" si="14"/>
        <v/>
      </c>
      <c r="B248" s="527" t="str">
        <f t="shared" si="15"/>
        <v/>
      </c>
      <c r="C248" s="542">
        <v>234</v>
      </c>
      <c r="D248" s="529"/>
      <c r="E248" s="530"/>
      <c r="F248" s="531"/>
      <c r="G248" s="532"/>
      <c r="H248" s="530"/>
      <c r="I248" s="533"/>
      <c r="J248" s="532"/>
      <c r="K248" s="530"/>
      <c r="L248" s="534" t="str">
        <f>IF($K248="","",IF($E248="","",IF(B.TransitionalProg!$H$8&gt;0,"",VLOOKUP($E248,' A.Property'!$P$44:$R$50,2,FALSE))))</f>
        <v/>
      </c>
      <c r="M248" s="534" t="str">
        <f>IF($K248="","",IF($E248="","",IF(B.TransitionalProg!$H$8&gt;0,"",VLOOKUP($E248,' A.Property'!$P$44:$R$50,3,FALSE))))</f>
        <v/>
      </c>
      <c r="N248" s="535" t="str">
        <f>IF(K248="", "", IF(E248="", "",IF(B.TransitionalProg!$H$8&gt;0,"",IF(K248&lt;L248,"overHOUSED?",IF(K248&gt;M248, "OVERcrowded?","")))))</f>
        <v/>
      </c>
      <c r="O248" s="536"/>
      <c r="P248" s="737"/>
      <c r="Q248" s="532"/>
      <c r="R248" s="532"/>
      <c r="S248" s="532"/>
      <c r="T248" s="532"/>
      <c r="U248" s="826" t="str">
        <f t="shared" si="12"/>
        <v/>
      </c>
      <c r="V248" s="531"/>
      <c r="W248" s="532"/>
      <c r="X248" s="537" t="str">
        <f t="shared" si="13"/>
        <v/>
      </c>
      <c r="Y248" s="538">
        <f>INDEX(D2.Demographic!$G:$G,MATCH($C248,D2.Demographic!$C:$C,0))</f>
        <v>0</v>
      </c>
      <c r="Z248" s="538">
        <f>INDEX(D2.Demographic!$H:$H,MATCH($C248,D2.Demographic!$C:$C,0))</f>
        <v>0</v>
      </c>
      <c r="AA248" s="538">
        <f>INDEX(D2.Demographic!$I:$I,MATCH($C248,D2.Demographic!$C:$C,0))</f>
        <v>0</v>
      </c>
      <c r="AB248" s="538">
        <f>INDEX(D2.Demographic!$J:$J,MATCH($C248,D2.Demographic!$C:$C,0))</f>
        <v>0</v>
      </c>
      <c r="AC248" s="538">
        <f>INDEX(D2.Demographic!$K:$K,MATCH($C248,D2.Demographic!$C:$C,0))</f>
        <v>0</v>
      </c>
      <c r="AD248" s="538">
        <f>INDEX(D2.Demographic!$L:$L,MATCH($C248,D2.Demographic!$C:$C,0))</f>
        <v>0</v>
      </c>
      <c r="AE248" s="538">
        <f>INDEX(D2.Demographic!$M:$M,MATCH($C248,D2.Demographic!$C:$C,0))</f>
        <v>0</v>
      </c>
      <c r="AF248" s="538">
        <f>INDEX(D2.Demographic!$N:$N,MATCH($C248,D2.Demographic!$C:$C,0))</f>
        <v>0</v>
      </c>
    </row>
    <row r="249" spans="1:32" ht="20.100000000000001" customHeight="1">
      <c r="A249" s="527" t="str">
        <f t="shared" si="14"/>
        <v/>
      </c>
      <c r="B249" s="527" t="str">
        <f t="shared" si="15"/>
        <v/>
      </c>
      <c r="C249" s="542">
        <v>235</v>
      </c>
      <c r="D249" s="529"/>
      <c r="E249" s="530"/>
      <c r="F249" s="531"/>
      <c r="G249" s="532"/>
      <c r="H249" s="530"/>
      <c r="I249" s="533"/>
      <c r="J249" s="532"/>
      <c r="K249" s="530"/>
      <c r="L249" s="534" t="str">
        <f>IF($K249="","",IF($E249="","",IF(B.TransitionalProg!$H$8&gt;0,"",VLOOKUP($E249,' A.Property'!$P$44:$R$50,2,FALSE))))</f>
        <v/>
      </c>
      <c r="M249" s="534" t="str">
        <f>IF($K249="","",IF($E249="","",IF(B.TransitionalProg!$H$8&gt;0,"",VLOOKUP($E249,' A.Property'!$P$44:$R$50,3,FALSE))))</f>
        <v/>
      </c>
      <c r="N249" s="535" t="str">
        <f>IF(K249="", "", IF(E249="", "",IF(B.TransitionalProg!$H$8&gt;0,"",IF(K249&lt;L249,"overHOUSED?",IF(K249&gt;M249, "OVERcrowded?","")))))</f>
        <v/>
      </c>
      <c r="O249" s="536"/>
      <c r="P249" s="737"/>
      <c r="Q249" s="532"/>
      <c r="R249" s="532"/>
      <c r="S249" s="532"/>
      <c r="T249" s="532"/>
      <c r="U249" s="826" t="str">
        <f t="shared" si="12"/>
        <v/>
      </c>
      <c r="V249" s="531"/>
      <c r="W249" s="532"/>
      <c r="X249" s="537" t="str">
        <f t="shared" si="13"/>
        <v/>
      </c>
      <c r="Y249" s="538">
        <f>INDEX(D2.Demographic!$G:$G,MATCH($C249,D2.Demographic!$C:$C,0))</f>
        <v>0</v>
      </c>
      <c r="Z249" s="538">
        <f>INDEX(D2.Demographic!$H:$H,MATCH($C249,D2.Demographic!$C:$C,0))</f>
        <v>0</v>
      </c>
      <c r="AA249" s="538">
        <f>INDEX(D2.Demographic!$I:$I,MATCH($C249,D2.Demographic!$C:$C,0))</f>
        <v>0</v>
      </c>
      <c r="AB249" s="538">
        <f>INDEX(D2.Demographic!$J:$J,MATCH($C249,D2.Demographic!$C:$C,0))</f>
        <v>0</v>
      </c>
      <c r="AC249" s="538">
        <f>INDEX(D2.Demographic!$K:$K,MATCH($C249,D2.Demographic!$C:$C,0))</f>
        <v>0</v>
      </c>
      <c r="AD249" s="538">
        <f>INDEX(D2.Demographic!$L:$L,MATCH($C249,D2.Demographic!$C:$C,0))</f>
        <v>0</v>
      </c>
      <c r="AE249" s="538">
        <f>INDEX(D2.Demographic!$M:$M,MATCH($C249,D2.Demographic!$C:$C,0))</f>
        <v>0</v>
      </c>
      <c r="AF249" s="538">
        <f>INDEX(D2.Demographic!$N:$N,MATCH($C249,D2.Demographic!$C:$C,0))</f>
        <v>0</v>
      </c>
    </row>
    <row r="250" spans="1:32" ht="20.100000000000001" customHeight="1">
      <c r="A250" s="527" t="str">
        <f t="shared" si="14"/>
        <v/>
      </c>
      <c r="B250" s="527" t="str">
        <f t="shared" si="15"/>
        <v/>
      </c>
      <c r="C250" s="542">
        <v>236</v>
      </c>
      <c r="D250" s="529"/>
      <c r="E250" s="530"/>
      <c r="F250" s="531"/>
      <c r="G250" s="532"/>
      <c r="H250" s="530"/>
      <c r="I250" s="533"/>
      <c r="J250" s="532"/>
      <c r="K250" s="530"/>
      <c r="L250" s="534" t="str">
        <f>IF($K250="","",IF($E250="","",IF(B.TransitionalProg!$H$8&gt;0,"",VLOOKUP($E250,' A.Property'!$P$44:$R$50,2,FALSE))))</f>
        <v/>
      </c>
      <c r="M250" s="534" t="str">
        <f>IF($K250="","",IF($E250="","",IF(B.TransitionalProg!$H$8&gt;0,"",VLOOKUP($E250,' A.Property'!$P$44:$R$50,3,FALSE))))</f>
        <v/>
      </c>
      <c r="N250" s="535" t="str">
        <f>IF(K250="", "", IF(E250="", "",IF(B.TransitionalProg!$H$8&gt;0,"",IF(K250&lt;L250,"overHOUSED?",IF(K250&gt;M250, "OVERcrowded?","")))))</f>
        <v/>
      </c>
      <c r="O250" s="536"/>
      <c r="P250" s="737"/>
      <c r="Q250" s="532"/>
      <c r="R250" s="532"/>
      <c r="S250" s="532"/>
      <c r="T250" s="532"/>
      <c r="U250" s="826" t="str">
        <f t="shared" si="12"/>
        <v/>
      </c>
      <c r="V250" s="531"/>
      <c r="W250" s="532"/>
      <c r="X250" s="537" t="str">
        <f t="shared" si="13"/>
        <v/>
      </c>
      <c r="Y250" s="538">
        <f>INDEX(D2.Demographic!$G:$G,MATCH($C250,D2.Demographic!$C:$C,0))</f>
        <v>0</v>
      </c>
      <c r="Z250" s="538">
        <f>INDEX(D2.Demographic!$H:$H,MATCH($C250,D2.Demographic!$C:$C,0))</f>
        <v>0</v>
      </c>
      <c r="AA250" s="538">
        <f>INDEX(D2.Demographic!$I:$I,MATCH($C250,D2.Demographic!$C:$C,0))</f>
        <v>0</v>
      </c>
      <c r="AB250" s="538">
        <f>INDEX(D2.Demographic!$J:$J,MATCH($C250,D2.Demographic!$C:$C,0))</f>
        <v>0</v>
      </c>
      <c r="AC250" s="538">
        <f>INDEX(D2.Demographic!$K:$K,MATCH($C250,D2.Demographic!$C:$C,0))</f>
        <v>0</v>
      </c>
      <c r="AD250" s="538">
        <f>INDEX(D2.Demographic!$L:$L,MATCH($C250,D2.Demographic!$C:$C,0))</f>
        <v>0</v>
      </c>
      <c r="AE250" s="538">
        <f>INDEX(D2.Demographic!$M:$M,MATCH($C250,D2.Demographic!$C:$C,0))</f>
        <v>0</v>
      </c>
      <c r="AF250" s="538">
        <f>INDEX(D2.Demographic!$N:$N,MATCH($C250,D2.Demographic!$C:$C,0))</f>
        <v>0</v>
      </c>
    </row>
    <row r="251" spans="1:32" ht="20.100000000000001" customHeight="1">
      <c r="A251" s="527" t="str">
        <f t="shared" si="14"/>
        <v/>
      </c>
      <c r="B251" s="527" t="str">
        <f t="shared" si="15"/>
        <v/>
      </c>
      <c r="C251" s="542">
        <v>237</v>
      </c>
      <c r="D251" s="529"/>
      <c r="E251" s="530"/>
      <c r="F251" s="531"/>
      <c r="G251" s="532"/>
      <c r="H251" s="530"/>
      <c r="I251" s="533"/>
      <c r="J251" s="532"/>
      <c r="K251" s="530"/>
      <c r="L251" s="534" t="str">
        <f>IF($K251="","",IF($E251="","",IF(B.TransitionalProg!$H$8&gt;0,"",VLOOKUP($E251,' A.Property'!$P$44:$R$50,2,FALSE))))</f>
        <v/>
      </c>
      <c r="M251" s="534" t="str">
        <f>IF($K251="","",IF($E251="","",IF(B.TransitionalProg!$H$8&gt;0,"",VLOOKUP($E251,' A.Property'!$P$44:$R$50,3,FALSE))))</f>
        <v/>
      </c>
      <c r="N251" s="535" t="str">
        <f>IF(K251="", "", IF(E251="", "",IF(B.TransitionalProg!$H$8&gt;0,"",IF(K251&lt;L251,"overHOUSED?",IF(K251&gt;M251, "OVERcrowded?","")))))</f>
        <v/>
      </c>
      <c r="O251" s="536"/>
      <c r="P251" s="737"/>
      <c r="Q251" s="532"/>
      <c r="R251" s="532"/>
      <c r="S251" s="532"/>
      <c r="T251" s="532"/>
      <c r="U251" s="826" t="str">
        <f t="shared" si="12"/>
        <v/>
      </c>
      <c r="V251" s="531"/>
      <c r="W251" s="532"/>
      <c r="X251" s="537" t="str">
        <f t="shared" si="13"/>
        <v/>
      </c>
      <c r="Y251" s="538">
        <f>INDEX(D2.Demographic!$G:$G,MATCH($C251,D2.Demographic!$C:$C,0))</f>
        <v>0</v>
      </c>
      <c r="Z251" s="538">
        <f>INDEX(D2.Demographic!$H:$H,MATCH($C251,D2.Demographic!$C:$C,0))</f>
        <v>0</v>
      </c>
      <c r="AA251" s="538">
        <f>INDEX(D2.Demographic!$I:$I,MATCH($C251,D2.Demographic!$C:$C,0))</f>
        <v>0</v>
      </c>
      <c r="AB251" s="538">
        <f>INDEX(D2.Demographic!$J:$J,MATCH($C251,D2.Demographic!$C:$C,0))</f>
        <v>0</v>
      </c>
      <c r="AC251" s="538">
        <f>INDEX(D2.Demographic!$K:$K,MATCH($C251,D2.Demographic!$C:$C,0))</f>
        <v>0</v>
      </c>
      <c r="AD251" s="538">
        <f>INDEX(D2.Demographic!$L:$L,MATCH($C251,D2.Demographic!$C:$C,0))</f>
        <v>0</v>
      </c>
      <c r="AE251" s="538">
        <f>INDEX(D2.Demographic!$M:$M,MATCH($C251,D2.Demographic!$C:$C,0))</f>
        <v>0</v>
      </c>
      <c r="AF251" s="538">
        <f>INDEX(D2.Demographic!$N:$N,MATCH($C251,D2.Demographic!$C:$C,0))</f>
        <v>0</v>
      </c>
    </row>
    <row r="252" spans="1:32" ht="20.100000000000001" customHeight="1">
      <c r="A252" s="527" t="str">
        <f t="shared" si="14"/>
        <v/>
      </c>
      <c r="B252" s="527" t="str">
        <f t="shared" si="15"/>
        <v/>
      </c>
      <c r="C252" s="542">
        <v>238</v>
      </c>
      <c r="D252" s="529"/>
      <c r="E252" s="530"/>
      <c r="F252" s="531"/>
      <c r="G252" s="532"/>
      <c r="H252" s="530"/>
      <c r="I252" s="533"/>
      <c r="J252" s="532"/>
      <c r="K252" s="530"/>
      <c r="L252" s="534" t="str">
        <f>IF($K252="","",IF($E252="","",IF(B.TransitionalProg!$H$8&gt;0,"",VLOOKUP($E252,' A.Property'!$P$44:$R$50,2,FALSE))))</f>
        <v/>
      </c>
      <c r="M252" s="534" t="str">
        <f>IF($K252="","",IF($E252="","",IF(B.TransitionalProg!$H$8&gt;0,"",VLOOKUP($E252,' A.Property'!$P$44:$R$50,3,FALSE))))</f>
        <v/>
      </c>
      <c r="N252" s="535" t="str">
        <f>IF(K252="", "", IF(E252="", "",IF(B.TransitionalProg!$H$8&gt;0,"",IF(K252&lt;L252,"overHOUSED?",IF(K252&gt;M252, "OVERcrowded?","")))))</f>
        <v/>
      </c>
      <c r="O252" s="536"/>
      <c r="P252" s="737"/>
      <c r="Q252" s="532"/>
      <c r="R252" s="532"/>
      <c r="S252" s="532"/>
      <c r="T252" s="532"/>
      <c r="U252" s="826" t="str">
        <f t="shared" si="12"/>
        <v/>
      </c>
      <c r="V252" s="531"/>
      <c r="W252" s="532"/>
      <c r="X252" s="537" t="str">
        <f t="shared" si="13"/>
        <v/>
      </c>
      <c r="Y252" s="538">
        <f>INDEX(D2.Demographic!$G:$G,MATCH($C252,D2.Demographic!$C:$C,0))</f>
        <v>0</v>
      </c>
      <c r="Z252" s="538">
        <f>INDEX(D2.Demographic!$H:$H,MATCH($C252,D2.Demographic!$C:$C,0))</f>
        <v>0</v>
      </c>
      <c r="AA252" s="538">
        <f>INDEX(D2.Demographic!$I:$I,MATCH($C252,D2.Demographic!$C:$C,0))</f>
        <v>0</v>
      </c>
      <c r="AB252" s="538">
        <f>INDEX(D2.Demographic!$J:$J,MATCH($C252,D2.Demographic!$C:$C,0))</f>
        <v>0</v>
      </c>
      <c r="AC252" s="538">
        <f>INDEX(D2.Demographic!$K:$K,MATCH($C252,D2.Demographic!$C:$C,0))</f>
        <v>0</v>
      </c>
      <c r="AD252" s="538">
        <f>INDEX(D2.Demographic!$L:$L,MATCH($C252,D2.Demographic!$C:$C,0))</f>
        <v>0</v>
      </c>
      <c r="AE252" s="538">
        <f>INDEX(D2.Demographic!$M:$M,MATCH($C252,D2.Demographic!$C:$C,0))</f>
        <v>0</v>
      </c>
      <c r="AF252" s="538">
        <f>INDEX(D2.Demographic!$N:$N,MATCH($C252,D2.Demographic!$C:$C,0))</f>
        <v>0</v>
      </c>
    </row>
    <row r="253" spans="1:32" ht="20.100000000000001" customHeight="1">
      <c r="A253" s="527" t="str">
        <f t="shared" si="14"/>
        <v/>
      </c>
      <c r="B253" s="527" t="str">
        <f t="shared" si="15"/>
        <v/>
      </c>
      <c r="C253" s="542">
        <v>239</v>
      </c>
      <c r="D253" s="529"/>
      <c r="E253" s="530"/>
      <c r="F253" s="531"/>
      <c r="G253" s="532"/>
      <c r="H253" s="530"/>
      <c r="I253" s="533"/>
      <c r="J253" s="532"/>
      <c r="K253" s="530"/>
      <c r="L253" s="534" t="str">
        <f>IF($K253="","",IF($E253="","",IF(B.TransitionalProg!$H$8&gt;0,"",VLOOKUP($E253,' A.Property'!$P$44:$R$50,2,FALSE))))</f>
        <v/>
      </c>
      <c r="M253" s="534" t="str">
        <f>IF($K253="","",IF($E253="","",IF(B.TransitionalProg!$H$8&gt;0,"",VLOOKUP($E253,' A.Property'!$P$44:$R$50,3,FALSE))))</f>
        <v/>
      </c>
      <c r="N253" s="535" t="str">
        <f>IF(K253="", "", IF(E253="", "",IF(B.TransitionalProg!$H$8&gt;0,"",IF(K253&lt;L253,"overHOUSED?",IF(K253&gt;M253, "OVERcrowded?","")))))</f>
        <v/>
      </c>
      <c r="O253" s="536"/>
      <c r="P253" s="737"/>
      <c r="Q253" s="532"/>
      <c r="R253" s="532"/>
      <c r="S253" s="532"/>
      <c r="T253" s="532"/>
      <c r="U253" s="826" t="str">
        <f t="shared" si="12"/>
        <v/>
      </c>
      <c r="V253" s="531"/>
      <c r="W253" s="532"/>
      <c r="X253" s="537" t="str">
        <f t="shared" si="13"/>
        <v/>
      </c>
      <c r="Y253" s="538">
        <f>INDEX(D2.Demographic!$G:$G,MATCH($C253,D2.Demographic!$C:$C,0))</f>
        <v>0</v>
      </c>
      <c r="Z253" s="538">
        <f>INDEX(D2.Demographic!$H:$H,MATCH($C253,D2.Demographic!$C:$C,0))</f>
        <v>0</v>
      </c>
      <c r="AA253" s="538">
        <f>INDEX(D2.Demographic!$I:$I,MATCH($C253,D2.Demographic!$C:$C,0))</f>
        <v>0</v>
      </c>
      <c r="AB253" s="538">
        <f>INDEX(D2.Demographic!$J:$J,MATCH($C253,D2.Demographic!$C:$C,0))</f>
        <v>0</v>
      </c>
      <c r="AC253" s="538">
        <f>INDEX(D2.Demographic!$K:$K,MATCH($C253,D2.Demographic!$C:$C,0))</f>
        <v>0</v>
      </c>
      <c r="AD253" s="538">
        <f>INDEX(D2.Demographic!$L:$L,MATCH($C253,D2.Demographic!$C:$C,0))</f>
        <v>0</v>
      </c>
      <c r="AE253" s="538">
        <f>INDEX(D2.Demographic!$M:$M,MATCH($C253,D2.Demographic!$C:$C,0))</f>
        <v>0</v>
      </c>
      <c r="AF253" s="538">
        <f>INDEX(D2.Demographic!$N:$N,MATCH($C253,D2.Demographic!$C:$C,0))</f>
        <v>0</v>
      </c>
    </row>
    <row r="254" spans="1:32" ht="20.100000000000001" customHeight="1">
      <c r="A254" s="527" t="str">
        <f t="shared" si="14"/>
        <v/>
      </c>
      <c r="B254" s="527" t="str">
        <f t="shared" si="15"/>
        <v/>
      </c>
      <c r="C254" s="542">
        <v>240</v>
      </c>
      <c r="D254" s="529"/>
      <c r="E254" s="530"/>
      <c r="F254" s="531"/>
      <c r="G254" s="532"/>
      <c r="H254" s="530"/>
      <c r="I254" s="533"/>
      <c r="J254" s="532"/>
      <c r="K254" s="530"/>
      <c r="L254" s="534" t="str">
        <f>IF($K254="","",IF($E254="","",IF(B.TransitionalProg!$H$8&gt;0,"",VLOOKUP($E254,' A.Property'!$P$44:$R$50,2,FALSE))))</f>
        <v/>
      </c>
      <c r="M254" s="534" t="str">
        <f>IF($K254="","",IF($E254="","",IF(B.TransitionalProg!$H$8&gt;0,"",VLOOKUP($E254,' A.Property'!$P$44:$R$50,3,FALSE))))</f>
        <v/>
      </c>
      <c r="N254" s="535" t="str">
        <f>IF(K254="", "", IF(E254="", "",IF(B.TransitionalProg!$H$8&gt;0,"",IF(K254&lt;L254,"overHOUSED?",IF(K254&gt;M254, "OVERcrowded?","")))))</f>
        <v/>
      </c>
      <c r="O254" s="536"/>
      <c r="P254" s="737"/>
      <c r="Q254" s="532"/>
      <c r="R254" s="532"/>
      <c r="S254" s="532"/>
      <c r="T254" s="532"/>
      <c r="U254" s="826" t="str">
        <f t="shared" si="12"/>
        <v/>
      </c>
      <c r="V254" s="531"/>
      <c r="W254" s="532"/>
      <c r="X254" s="537" t="str">
        <f t="shared" si="13"/>
        <v/>
      </c>
      <c r="Y254" s="538">
        <f>INDEX(D2.Demographic!$G:$G,MATCH($C254,D2.Demographic!$C:$C,0))</f>
        <v>0</v>
      </c>
      <c r="Z254" s="538">
        <f>INDEX(D2.Demographic!$H:$H,MATCH($C254,D2.Demographic!$C:$C,0))</f>
        <v>0</v>
      </c>
      <c r="AA254" s="538">
        <f>INDEX(D2.Demographic!$I:$I,MATCH($C254,D2.Demographic!$C:$C,0))</f>
        <v>0</v>
      </c>
      <c r="AB254" s="538">
        <f>INDEX(D2.Demographic!$J:$J,MATCH($C254,D2.Demographic!$C:$C,0))</f>
        <v>0</v>
      </c>
      <c r="AC254" s="538">
        <f>INDEX(D2.Demographic!$K:$K,MATCH($C254,D2.Demographic!$C:$C,0))</f>
        <v>0</v>
      </c>
      <c r="AD254" s="538">
        <f>INDEX(D2.Demographic!$L:$L,MATCH($C254,D2.Demographic!$C:$C,0))</f>
        <v>0</v>
      </c>
      <c r="AE254" s="538">
        <f>INDEX(D2.Demographic!$M:$M,MATCH($C254,D2.Demographic!$C:$C,0))</f>
        <v>0</v>
      </c>
      <c r="AF254" s="538">
        <f>INDEX(D2.Demographic!$N:$N,MATCH($C254,D2.Demographic!$C:$C,0))</f>
        <v>0</v>
      </c>
    </row>
    <row r="255" spans="1:32" ht="20.100000000000001" customHeight="1">
      <c r="A255" s="527" t="str">
        <f t="shared" si="14"/>
        <v/>
      </c>
      <c r="B255" s="527" t="str">
        <f t="shared" si="15"/>
        <v/>
      </c>
      <c r="C255" s="542">
        <v>241</v>
      </c>
      <c r="D255" s="529"/>
      <c r="E255" s="530"/>
      <c r="F255" s="531"/>
      <c r="G255" s="532"/>
      <c r="H255" s="530"/>
      <c r="I255" s="533"/>
      <c r="J255" s="532"/>
      <c r="K255" s="530"/>
      <c r="L255" s="534" t="str">
        <f>IF($K255="","",IF($E255="","",IF(B.TransitionalProg!$H$8&gt;0,"",VLOOKUP($E255,' A.Property'!$P$44:$R$50,2,FALSE))))</f>
        <v/>
      </c>
      <c r="M255" s="534" t="str">
        <f>IF($K255="","",IF($E255="","",IF(B.TransitionalProg!$H$8&gt;0,"",VLOOKUP($E255,' A.Property'!$P$44:$R$50,3,FALSE))))</f>
        <v/>
      </c>
      <c r="N255" s="535" t="str">
        <f>IF(K255="", "", IF(E255="", "",IF(B.TransitionalProg!$H$8&gt;0,"",IF(K255&lt;L255,"overHOUSED?",IF(K255&gt;M255, "OVERcrowded?","")))))</f>
        <v/>
      </c>
      <c r="O255" s="536"/>
      <c r="P255" s="737"/>
      <c r="Q255" s="532"/>
      <c r="R255" s="532"/>
      <c r="S255" s="532"/>
      <c r="T255" s="532"/>
      <c r="U255" s="826" t="str">
        <f t="shared" si="12"/>
        <v/>
      </c>
      <c r="V255" s="531"/>
      <c r="W255" s="532"/>
      <c r="X255" s="537" t="str">
        <f t="shared" si="13"/>
        <v/>
      </c>
      <c r="Y255" s="538">
        <f>INDEX(D2.Demographic!$G:$G,MATCH($C255,D2.Demographic!$C:$C,0))</f>
        <v>0</v>
      </c>
      <c r="Z255" s="538">
        <f>INDEX(D2.Demographic!$H:$H,MATCH($C255,D2.Demographic!$C:$C,0))</f>
        <v>0</v>
      </c>
      <c r="AA255" s="538">
        <f>INDEX(D2.Demographic!$I:$I,MATCH($C255,D2.Demographic!$C:$C,0))</f>
        <v>0</v>
      </c>
      <c r="AB255" s="538">
        <f>INDEX(D2.Demographic!$J:$J,MATCH($C255,D2.Demographic!$C:$C,0))</f>
        <v>0</v>
      </c>
      <c r="AC255" s="538">
        <f>INDEX(D2.Demographic!$K:$K,MATCH($C255,D2.Demographic!$C:$C,0))</f>
        <v>0</v>
      </c>
      <c r="AD255" s="538">
        <f>INDEX(D2.Demographic!$L:$L,MATCH($C255,D2.Demographic!$C:$C,0))</f>
        <v>0</v>
      </c>
      <c r="AE255" s="538">
        <f>INDEX(D2.Demographic!$M:$M,MATCH($C255,D2.Demographic!$C:$C,0))</f>
        <v>0</v>
      </c>
      <c r="AF255" s="538">
        <f>INDEX(D2.Demographic!$N:$N,MATCH($C255,D2.Demographic!$C:$C,0))</f>
        <v>0</v>
      </c>
    </row>
    <row r="256" spans="1:32" ht="20.100000000000001" customHeight="1">
      <c r="A256" s="527" t="str">
        <f t="shared" si="14"/>
        <v/>
      </c>
      <c r="B256" s="527" t="str">
        <f t="shared" si="15"/>
        <v/>
      </c>
      <c r="C256" s="542">
        <v>242</v>
      </c>
      <c r="D256" s="529"/>
      <c r="E256" s="530"/>
      <c r="F256" s="531"/>
      <c r="G256" s="532"/>
      <c r="H256" s="530"/>
      <c r="I256" s="533"/>
      <c r="J256" s="532"/>
      <c r="K256" s="530"/>
      <c r="L256" s="534" t="str">
        <f>IF($K256="","",IF($E256="","",IF(B.TransitionalProg!$H$8&gt;0,"",VLOOKUP($E256,' A.Property'!$P$44:$R$50,2,FALSE))))</f>
        <v/>
      </c>
      <c r="M256" s="534" t="str">
        <f>IF($K256="","",IF($E256="","",IF(B.TransitionalProg!$H$8&gt;0,"",VLOOKUP($E256,' A.Property'!$P$44:$R$50,3,FALSE))))</f>
        <v/>
      </c>
      <c r="N256" s="535" t="str">
        <f>IF(K256="", "", IF(E256="", "",IF(B.TransitionalProg!$H$8&gt;0,"",IF(K256&lt;L256,"overHOUSED?",IF(K256&gt;M256, "OVERcrowded?","")))))</f>
        <v/>
      </c>
      <c r="O256" s="536"/>
      <c r="P256" s="737"/>
      <c r="Q256" s="532"/>
      <c r="R256" s="532"/>
      <c r="S256" s="532"/>
      <c r="T256" s="532"/>
      <c r="U256" s="826" t="str">
        <f t="shared" si="12"/>
        <v/>
      </c>
      <c r="V256" s="531"/>
      <c r="W256" s="532"/>
      <c r="X256" s="537" t="str">
        <f t="shared" si="13"/>
        <v/>
      </c>
      <c r="Y256" s="538">
        <f>INDEX(D2.Demographic!$G:$G,MATCH($C256,D2.Demographic!$C:$C,0))</f>
        <v>0</v>
      </c>
      <c r="Z256" s="538">
        <f>INDEX(D2.Demographic!$H:$H,MATCH($C256,D2.Demographic!$C:$C,0))</f>
        <v>0</v>
      </c>
      <c r="AA256" s="538">
        <f>INDEX(D2.Demographic!$I:$I,MATCH($C256,D2.Demographic!$C:$C,0))</f>
        <v>0</v>
      </c>
      <c r="AB256" s="538">
        <f>INDEX(D2.Demographic!$J:$J,MATCH($C256,D2.Demographic!$C:$C,0))</f>
        <v>0</v>
      </c>
      <c r="AC256" s="538">
        <f>INDEX(D2.Demographic!$K:$K,MATCH($C256,D2.Demographic!$C:$C,0))</f>
        <v>0</v>
      </c>
      <c r="AD256" s="538">
        <f>INDEX(D2.Demographic!$L:$L,MATCH($C256,D2.Demographic!$C:$C,0))</f>
        <v>0</v>
      </c>
      <c r="AE256" s="538">
        <f>INDEX(D2.Demographic!$M:$M,MATCH($C256,D2.Demographic!$C:$C,0))</f>
        <v>0</v>
      </c>
      <c r="AF256" s="538">
        <f>INDEX(D2.Demographic!$N:$N,MATCH($C256,D2.Demographic!$C:$C,0))</f>
        <v>0</v>
      </c>
    </row>
    <row r="257" spans="1:32" ht="20.100000000000001" customHeight="1">
      <c r="A257" s="527" t="str">
        <f t="shared" si="14"/>
        <v/>
      </c>
      <c r="B257" s="527" t="str">
        <f t="shared" si="15"/>
        <v/>
      </c>
      <c r="C257" s="542">
        <v>243</v>
      </c>
      <c r="D257" s="529"/>
      <c r="E257" s="530"/>
      <c r="F257" s="531"/>
      <c r="G257" s="532"/>
      <c r="H257" s="530"/>
      <c r="I257" s="533"/>
      <c r="J257" s="532"/>
      <c r="K257" s="530"/>
      <c r="L257" s="534" t="str">
        <f>IF($K257="","",IF($E257="","",IF(B.TransitionalProg!$H$8&gt;0,"",VLOOKUP($E257,' A.Property'!$P$44:$R$50,2,FALSE))))</f>
        <v/>
      </c>
      <c r="M257" s="534" t="str">
        <f>IF($K257="","",IF($E257="","",IF(B.TransitionalProg!$H$8&gt;0,"",VLOOKUP($E257,' A.Property'!$P$44:$R$50,3,FALSE))))</f>
        <v/>
      </c>
      <c r="N257" s="535" t="str">
        <f>IF(K257="", "", IF(E257="", "",IF(B.TransitionalProg!$H$8&gt;0,"",IF(K257&lt;L257,"overHOUSED?",IF(K257&gt;M257, "OVERcrowded?","")))))</f>
        <v/>
      </c>
      <c r="O257" s="536"/>
      <c r="P257" s="737"/>
      <c r="Q257" s="532"/>
      <c r="R257" s="532"/>
      <c r="S257" s="532"/>
      <c r="T257" s="532"/>
      <c r="U257" s="826" t="str">
        <f t="shared" si="12"/>
        <v/>
      </c>
      <c r="V257" s="531"/>
      <c r="W257" s="532"/>
      <c r="X257" s="537" t="str">
        <f t="shared" si="13"/>
        <v/>
      </c>
      <c r="Y257" s="538">
        <f>INDEX(D2.Demographic!$G:$G,MATCH($C257,D2.Demographic!$C:$C,0))</f>
        <v>0</v>
      </c>
      <c r="Z257" s="538">
        <f>INDEX(D2.Demographic!$H:$H,MATCH($C257,D2.Demographic!$C:$C,0))</f>
        <v>0</v>
      </c>
      <c r="AA257" s="538">
        <f>INDEX(D2.Demographic!$I:$I,MATCH($C257,D2.Demographic!$C:$C,0))</f>
        <v>0</v>
      </c>
      <c r="AB257" s="538">
        <f>INDEX(D2.Demographic!$J:$J,MATCH($C257,D2.Demographic!$C:$C,0))</f>
        <v>0</v>
      </c>
      <c r="AC257" s="538">
        <f>INDEX(D2.Demographic!$K:$K,MATCH($C257,D2.Demographic!$C:$C,0))</f>
        <v>0</v>
      </c>
      <c r="AD257" s="538">
        <f>INDEX(D2.Demographic!$L:$L,MATCH($C257,D2.Demographic!$C:$C,0))</f>
        <v>0</v>
      </c>
      <c r="AE257" s="538">
        <f>INDEX(D2.Demographic!$M:$M,MATCH($C257,D2.Demographic!$C:$C,0))</f>
        <v>0</v>
      </c>
      <c r="AF257" s="538">
        <f>INDEX(D2.Demographic!$N:$N,MATCH($C257,D2.Demographic!$C:$C,0))</f>
        <v>0</v>
      </c>
    </row>
    <row r="258" spans="1:32" ht="20.100000000000001" customHeight="1">
      <c r="A258" s="527" t="str">
        <f t="shared" si="14"/>
        <v/>
      </c>
      <c r="B258" s="527" t="str">
        <f t="shared" si="15"/>
        <v/>
      </c>
      <c r="C258" s="542">
        <v>244</v>
      </c>
      <c r="D258" s="529"/>
      <c r="E258" s="530"/>
      <c r="F258" s="531"/>
      <c r="G258" s="532"/>
      <c r="H258" s="530"/>
      <c r="I258" s="533"/>
      <c r="J258" s="532"/>
      <c r="K258" s="530"/>
      <c r="L258" s="534" t="str">
        <f>IF($K258="","",IF($E258="","",IF(B.TransitionalProg!$H$8&gt;0,"",VLOOKUP($E258,' A.Property'!$P$44:$R$50,2,FALSE))))</f>
        <v/>
      </c>
      <c r="M258" s="534" t="str">
        <f>IF($K258="","",IF($E258="","",IF(B.TransitionalProg!$H$8&gt;0,"",VLOOKUP($E258,' A.Property'!$P$44:$R$50,3,FALSE))))</f>
        <v/>
      </c>
      <c r="N258" s="535" t="str">
        <f>IF(K258="", "", IF(E258="", "",IF(B.TransitionalProg!$H$8&gt;0,"",IF(K258&lt;L258,"overHOUSED?",IF(K258&gt;M258, "OVERcrowded?","")))))</f>
        <v/>
      </c>
      <c r="O258" s="536"/>
      <c r="P258" s="737"/>
      <c r="Q258" s="532"/>
      <c r="R258" s="532"/>
      <c r="S258" s="532"/>
      <c r="T258" s="532"/>
      <c r="U258" s="826" t="str">
        <f t="shared" si="12"/>
        <v/>
      </c>
      <c r="V258" s="531"/>
      <c r="W258" s="532"/>
      <c r="X258" s="537" t="str">
        <f t="shared" si="13"/>
        <v/>
      </c>
      <c r="Y258" s="538">
        <f>INDEX(D2.Demographic!$G:$G,MATCH($C258,D2.Demographic!$C:$C,0))</f>
        <v>0</v>
      </c>
      <c r="Z258" s="538">
        <f>INDEX(D2.Demographic!$H:$H,MATCH($C258,D2.Demographic!$C:$C,0))</f>
        <v>0</v>
      </c>
      <c r="AA258" s="538">
        <f>INDEX(D2.Demographic!$I:$I,MATCH($C258,D2.Demographic!$C:$C,0))</f>
        <v>0</v>
      </c>
      <c r="AB258" s="538">
        <f>INDEX(D2.Demographic!$J:$J,MATCH($C258,D2.Demographic!$C:$C,0))</f>
        <v>0</v>
      </c>
      <c r="AC258" s="538">
        <f>INDEX(D2.Demographic!$K:$K,MATCH($C258,D2.Demographic!$C:$C,0))</f>
        <v>0</v>
      </c>
      <c r="AD258" s="538">
        <f>INDEX(D2.Demographic!$L:$L,MATCH($C258,D2.Demographic!$C:$C,0))</f>
        <v>0</v>
      </c>
      <c r="AE258" s="538">
        <f>INDEX(D2.Demographic!$M:$M,MATCH($C258,D2.Demographic!$C:$C,0))</f>
        <v>0</v>
      </c>
      <c r="AF258" s="538">
        <f>INDEX(D2.Demographic!$N:$N,MATCH($C258,D2.Demographic!$C:$C,0))</f>
        <v>0</v>
      </c>
    </row>
    <row r="259" spans="1:32" ht="20.100000000000001" customHeight="1">
      <c r="A259" s="527" t="str">
        <f t="shared" si="14"/>
        <v/>
      </c>
      <c r="B259" s="527" t="str">
        <f t="shared" si="15"/>
        <v/>
      </c>
      <c r="C259" s="542">
        <v>245</v>
      </c>
      <c r="D259" s="529"/>
      <c r="E259" s="530"/>
      <c r="F259" s="531"/>
      <c r="G259" s="532"/>
      <c r="H259" s="530"/>
      <c r="I259" s="533"/>
      <c r="J259" s="532"/>
      <c r="K259" s="530"/>
      <c r="L259" s="534" t="str">
        <f>IF($K259="","",IF($E259="","",IF(B.TransitionalProg!$H$8&gt;0,"",VLOOKUP($E259,' A.Property'!$P$44:$R$50,2,FALSE))))</f>
        <v/>
      </c>
      <c r="M259" s="534" t="str">
        <f>IF($K259="","",IF($E259="","",IF(B.TransitionalProg!$H$8&gt;0,"",VLOOKUP($E259,' A.Property'!$P$44:$R$50,3,FALSE))))</f>
        <v/>
      </c>
      <c r="N259" s="535" t="str">
        <f>IF(K259="", "", IF(E259="", "",IF(B.TransitionalProg!$H$8&gt;0,"",IF(K259&lt;L259,"overHOUSED?",IF(K259&gt;M259, "OVERcrowded?","")))))</f>
        <v/>
      </c>
      <c r="O259" s="536"/>
      <c r="P259" s="737"/>
      <c r="Q259" s="532"/>
      <c r="R259" s="532"/>
      <c r="S259" s="532"/>
      <c r="T259" s="532"/>
      <c r="U259" s="826" t="str">
        <f t="shared" si="12"/>
        <v/>
      </c>
      <c r="V259" s="531"/>
      <c r="W259" s="532"/>
      <c r="X259" s="537" t="str">
        <f t="shared" si="13"/>
        <v/>
      </c>
      <c r="Y259" s="538">
        <f>INDEX(D2.Demographic!$G:$G,MATCH($C259,D2.Demographic!$C:$C,0))</f>
        <v>0</v>
      </c>
      <c r="Z259" s="538">
        <f>INDEX(D2.Demographic!$H:$H,MATCH($C259,D2.Demographic!$C:$C,0))</f>
        <v>0</v>
      </c>
      <c r="AA259" s="538">
        <f>INDEX(D2.Demographic!$I:$I,MATCH($C259,D2.Demographic!$C:$C,0))</f>
        <v>0</v>
      </c>
      <c r="AB259" s="538">
        <f>INDEX(D2.Demographic!$J:$J,MATCH($C259,D2.Demographic!$C:$C,0))</f>
        <v>0</v>
      </c>
      <c r="AC259" s="538">
        <f>INDEX(D2.Demographic!$K:$K,MATCH($C259,D2.Demographic!$C:$C,0))</f>
        <v>0</v>
      </c>
      <c r="AD259" s="538">
        <f>INDEX(D2.Demographic!$L:$L,MATCH($C259,D2.Demographic!$C:$C,0))</f>
        <v>0</v>
      </c>
      <c r="AE259" s="538">
        <f>INDEX(D2.Demographic!$M:$M,MATCH($C259,D2.Demographic!$C:$C,0))</f>
        <v>0</v>
      </c>
      <c r="AF259" s="538">
        <f>INDEX(D2.Demographic!$N:$N,MATCH($C259,D2.Demographic!$C:$C,0))</f>
        <v>0</v>
      </c>
    </row>
    <row r="260" spans="1:32" ht="20.100000000000001" customHeight="1">
      <c r="A260" s="527" t="str">
        <f t="shared" si="14"/>
        <v/>
      </c>
      <c r="B260" s="527" t="str">
        <f t="shared" si="15"/>
        <v/>
      </c>
      <c r="C260" s="542">
        <v>246</v>
      </c>
      <c r="D260" s="529"/>
      <c r="E260" s="530"/>
      <c r="F260" s="531"/>
      <c r="G260" s="532"/>
      <c r="H260" s="530"/>
      <c r="I260" s="533"/>
      <c r="J260" s="532"/>
      <c r="K260" s="530"/>
      <c r="L260" s="534" t="str">
        <f>IF($K260="","",IF($E260="","",IF(B.TransitionalProg!$H$8&gt;0,"",VLOOKUP($E260,' A.Property'!$P$44:$R$50,2,FALSE))))</f>
        <v/>
      </c>
      <c r="M260" s="534" t="str">
        <f>IF($K260="","",IF($E260="","",IF(B.TransitionalProg!$H$8&gt;0,"",VLOOKUP($E260,' A.Property'!$P$44:$R$50,3,FALSE))))</f>
        <v/>
      </c>
      <c r="N260" s="535" t="str">
        <f>IF(K260="", "", IF(E260="", "",IF(B.TransitionalProg!$H$8&gt;0,"",IF(K260&lt;L260,"overHOUSED?",IF(K260&gt;M260, "OVERcrowded?","")))))</f>
        <v/>
      </c>
      <c r="O260" s="536"/>
      <c r="P260" s="737"/>
      <c r="Q260" s="532"/>
      <c r="R260" s="532"/>
      <c r="S260" s="532"/>
      <c r="T260" s="532"/>
      <c r="U260" s="826" t="str">
        <f t="shared" si="12"/>
        <v/>
      </c>
      <c r="V260" s="531"/>
      <c r="W260" s="532"/>
      <c r="X260" s="537" t="str">
        <f t="shared" si="13"/>
        <v/>
      </c>
      <c r="Y260" s="538">
        <f>INDEX(D2.Demographic!$G:$G,MATCH($C260,D2.Demographic!$C:$C,0))</f>
        <v>0</v>
      </c>
      <c r="Z260" s="538">
        <f>INDEX(D2.Demographic!$H:$H,MATCH($C260,D2.Demographic!$C:$C,0))</f>
        <v>0</v>
      </c>
      <c r="AA260" s="538">
        <f>INDEX(D2.Demographic!$I:$I,MATCH($C260,D2.Demographic!$C:$C,0))</f>
        <v>0</v>
      </c>
      <c r="AB260" s="538">
        <f>INDEX(D2.Demographic!$J:$J,MATCH($C260,D2.Demographic!$C:$C,0))</f>
        <v>0</v>
      </c>
      <c r="AC260" s="538">
        <f>INDEX(D2.Demographic!$K:$K,MATCH($C260,D2.Demographic!$C:$C,0))</f>
        <v>0</v>
      </c>
      <c r="AD260" s="538">
        <f>INDEX(D2.Demographic!$L:$L,MATCH($C260,D2.Demographic!$C:$C,0))</f>
        <v>0</v>
      </c>
      <c r="AE260" s="538">
        <f>INDEX(D2.Demographic!$M:$M,MATCH($C260,D2.Demographic!$C:$C,0))</f>
        <v>0</v>
      </c>
      <c r="AF260" s="538">
        <f>INDEX(D2.Demographic!$N:$N,MATCH($C260,D2.Demographic!$C:$C,0))</f>
        <v>0</v>
      </c>
    </row>
    <row r="261" spans="1:32" ht="20.100000000000001" customHeight="1">
      <c r="A261" s="527" t="str">
        <f t="shared" si="14"/>
        <v/>
      </c>
      <c r="B261" s="527" t="str">
        <f t="shared" si="15"/>
        <v/>
      </c>
      <c r="C261" s="542">
        <v>247</v>
      </c>
      <c r="D261" s="529"/>
      <c r="E261" s="530"/>
      <c r="F261" s="531"/>
      <c r="G261" s="532"/>
      <c r="H261" s="530"/>
      <c r="I261" s="533"/>
      <c r="J261" s="532"/>
      <c r="K261" s="530"/>
      <c r="L261" s="534" t="str">
        <f>IF($K261="","",IF($E261="","",IF(B.TransitionalProg!$H$8&gt;0,"",VLOOKUP($E261,' A.Property'!$P$44:$R$50,2,FALSE))))</f>
        <v/>
      </c>
      <c r="M261" s="534" t="str">
        <f>IF($K261="","",IF($E261="","",IF(B.TransitionalProg!$H$8&gt;0,"",VLOOKUP($E261,' A.Property'!$P$44:$R$50,3,FALSE))))</f>
        <v/>
      </c>
      <c r="N261" s="535" t="str">
        <f>IF(K261="", "", IF(E261="", "",IF(B.TransitionalProg!$H$8&gt;0,"",IF(K261&lt;L261,"overHOUSED?",IF(K261&gt;M261, "OVERcrowded?","")))))</f>
        <v/>
      </c>
      <c r="O261" s="536"/>
      <c r="P261" s="737"/>
      <c r="Q261" s="532"/>
      <c r="R261" s="532"/>
      <c r="S261" s="532"/>
      <c r="T261" s="532"/>
      <c r="U261" s="826" t="str">
        <f t="shared" si="12"/>
        <v/>
      </c>
      <c r="V261" s="531"/>
      <c r="W261" s="532"/>
      <c r="X261" s="537" t="str">
        <f t="shared" si="13"/>
        <v/>
      </c>
      <c r="Y261" s="538">
        <f>INDEX(D2.Demographic!$G:$G,MATCH($C261,D2.Demographic!$C:$C,0))</f>
        <v>0</v>
      </c>
      <c r="Z261" s="538">
        <f>INDEX(D2.Demographic!$H:$H,MATCH($C261,D2.Demographic!$C:$C,0))</f>
        <v>0</v>
      </c>
      <c r="AA261" s="538">
        <f>INDEX(D2.Demographic!$I:$I,MATCH($C261,D2.Demographic!$C:$C,0))</f>
        <v>0</v>
      </c>
      <c r="AB261" s="538">
        <f>INDEX(D2.Demographic!$J:$J,MATCH($C261,D2.Demographic!$C:$C,0))</f>
        <v>0</v>
      </c>
      <c r="AC261" s="538">
        <f>INDEX(D2.Demographic!$K:$K,MATCH($C261,D2.Demographic!$C:$C,0))</f>
        <v>0</v>
      </c>
      <c r="AD261" s="538">
        <f>INDEX(D2.Demographic!$L:$L,MATCH($C261,D2.Demographic!$C:$C,0))</f>
        <v>0</v>
      </c>
      <c r="AE261" s="538">
        <f>INDEX(D2.Demographic!$M:$M,MATCH($C261,D2.Demographic!$C:$C,0))</f>
        <v>0</v>
      </c>
      <c r="AF261" s="538">
        <f>INDEX(D2.Demographic!$N:$N,MATCH($C261,D2.Demographic!$C:$C,0))</f>
        <v>0</v>
      </c>
    </row>
    <row r="262" spans="1:32" ht="20.100000000000001" customHeight="1">
      <c r="A262" s="527" t="str">
        <f t="shared" si="14"/>
        <v/>
      </c>
      <c r="B262" s="527" t="str">
        <f t="shared" si="15"/>
        <v/>
      </c>
      <c r="C262" s="542">
        <v>248</v>
      </c>
      <c r="D262" s="529"/>
      <c r="E262" s="530"/>
      <c r="F262" s="531"/>
      <c r="G262" s="532"/>
      <c r="H262" s="530"/>
      <c r="I262" s="533"/>
      <c r="J262" s="532"/>
      <c r="K262" s="530"/>
      <c r="L262" s="534" t="str">
        <f>IF($K262="","",IF($E262="","",IF(B.TransitionalProg!$H$8&gt;0,"",VLOOKUP($E262,' A.Property'!$P$44:$R$50,2,FALSE))))</f>
        <v/>
      </c>
      <c r="M262" s="534" t="str">
        <f>IF($K262="","",IF($E262="","",IF(B.TransitionalProg!$H$8&gt;0,"",VLOOKUP($E262,' A.Property'!$P$44:$R$50,3,FALSE))))</f>
        <v/>
      </c>
      <c r="N262" s="535" t="str">
        <f>IF(K262="", "", IF(E262="", "",IF(B.TransitionalProg!$H$8&gt;0,"",IF(K262&lt;L262,"overHOUSED?",IF(K262&gt;M262, "OVERcrowded?","")))))</f>
        <v/>
      </c>
      <c r="O262" s="536"/>
      <c r="P262" s="737"/>
      <c r="Q262" s="532"/>
      <c r="R262" s="532"/>
      <c r="S262" s="532"/>
      <c r="T262" s="532"/>
      <c r="U262" s="826" t="str">
        <f t="shared" si="12"/>
        <v/>
      </c>
      <c r="V262" s="531"/>
      <c r="W262" s="532"/>
      <c r="X262" s="537" t="str">
        <f t="shared" si="13"/>
        <v/>
      </c>
      <c r="Y262" s="538">
        <f>INDEX(D2.Demographic!$G:$G,MATCH($C262,D2.Demographic!$C:$C,0))</f>
        <v>0</v>
      </c>
      <c r="Z262" s="538">
        <f>INDEX(D2.Demographic!$H:$H,MATCH($C262,D2.Demographic!$C:$C,0))</f>
        <v>0</v>
      </c>
      <c r="AA262" s="538">
        <f>INDEX(D2.Demographic!$I:$I,MATCH($C262,D2.Demographic!$C:$C,0))</f>
        <v>0</v>
      </c>
      <c r="AB262" s="538">
        <f>INDEX(D2.Demographic!$J:$J,MATCH($C262,D2.Demographic!$C:$C,0))</f>
        <v>0</v>
      </c>
      <c r="AC262" s="538">
        <f>INDEX(D2.Demographic!$K:$K,MATCH($C262,D2.Demographic!$C:$C,0))</f>
        <v>0</v>
      </c>
      <c r="AD262" s="538">
        <f>INDEX(D2.Demographic!$L:$L,MATCH($C262,D2.Demographic!$C:$C,0))</f>
        <v>0</v>
      </c>
      <c r="AE262" s="538">
        <f>INDEX(D2.Demographic!$M:$M,MATCH($C262,D2.Demographic!$C:$C,0))</f>
        <v>0</v>
      </c>
      <c r="AF262" s="538">
        <f>INDEX(D2.Demographic!$N:$N,MATCH($C262,D2.Demographic!$C:$C,0))</f>
        <v>0</v>
      </c>
    </row>
    <row r="263" spans="1:32" ht="20.100000000000001" customHeight="1">
      <c r="A263" s="527" t="str">
        <f t="shared" si="14"/>
        <v/>
      </c>
      <c r="B263" s="527" t="str">
        <f t="shared" si="15"/>
        <v/>
      </c>
      <c r="C263" s="542">
        <v>249</v>
      </c>
      <c r="D263" s="529"/>
      <c r="E263" s="530"/>
      <c r="F263" s="531"/>
      <c r="G263" s="532"/>
      <c r="H263" s="530"/>
      <c r="I263" s="533"/>
      <c r="J263" s="532"/>
      <c r="K263" s="530"/>
      <c r="L263" s="534" t="str">
        <f>IF($K263="","",IF($E263="","",IF(B.TransitionalProg!$H$8&gt;0,"",VLOOKUP($E263,' A.Property'!$P$44:$R$50,2,FALSE))))</f>
        <v/>
      </c>
      <c r="M263" s="534" t="str">
        <f>IF($K263="","",IF($E263="","",IF(B.TransitionalProg!$H$8&gt;0,"",VLOOKUP($E263,' A.Property'!$P$44:$R$50,3,FALSE))))</f>
        <v/>
      </c>
      <c r="N263" s="535" t="str">
        <f>IF(K263="", "", IF(E263="", "",IF(B.TransitionalProg!$H$8&gt;0,"",IF(K263&lt;L263,"overHOUSED?",IF(K263&gt;M263, "OVERcrowded?","")))))</f>
        <v/>
      </c>
      <c r="O263" s="536"/>
      <c r="P263" s="737"/>
      <c r="Q263" s="532"/>
      <c r="R263" s="532"/>
      <c r="S263" s="532"/>
      <c r="T263" s="532"/>
      <c r="U263" s="826" t="str">
        <f t="shared" si="12"/>
        <v/>
      </c>
      <c r="V263" s="531"/>
      <c r="W263" s="532"/>
      <c r="X263" s="537" t="str">
        <f t="shared" si="13"/>
        <v/>
      </c>
      <c r="Y263" s="538">
        <f>INDEX(D2.Demographic!$G:$G,MATCH($C263,D2.Demographic!$C:$C,0))</f>
        <v>0</v>
      </c>
      <c r="Z263" s="538">
        <f>INDEX(D2.Demographic!$H:$H,MATCH($C263,D2.Demographic!$C:$C,0))</f>
        <v>0</v>
      </c>
      <c r="AA263" s="538">
        <f>INDEX(D2.Demographic!$I:$I,MATCH($C263,D2.Demographic!$C:$C,0))</f>
        <v>0</v>
      </c>
      <c r="AB263" s="538">
        <f>INDEX(D2.Demographic!$J:$J,MATCH($C263,D2.Demographic!$C:$C,0))</f>
        <v>0</v>
      </c>
      <c r="AC263" s="538">
        <f>INDEX(D2.Demographic!$K:$K,MATCH($C263,D2.Demographic!$C:$C,0))</f>
        <v>0</v>
      </c>
      <c r="AD263" s="538">
        <f>INDEX(D2.Demographic!$L:$L,MATCH($C263,D2.Demographic!$C:$C,0))</f>
        <v>0</v>
      </c>
      <c r="AE263" s="538">
        <f>INDEX(D2.Demographic!$M:$M,MATCH($C263,D2.Demographic!$C:$C,0))</f>
        <v>0</v>
      </c>
      <c r="AF263" s="538">
        <f>INDEX(D2.Demographic!$N:$N,MATCH($C263,D2.Demographic!$C:$C,0))</f>
        <v>0</v>
      </c>
    </row>
    <row r="264" spans="1:32" ht="20.100000000000001" customHeight="1">
      <c r="A264" s="527" t="str">
        <f t="shared" si="14"/>
        <v/>
      </c>
      <c r="B264" s="527" t="str">
        <f t="shared" si="15"/>
        <v/>
      </c>
      <c r="C264" s="542">
        <v>250</v>
      </c>
      <c r="D264" s="529"/>
      <c r="E264" s="530"/>
      <c r="F264" s="531"/>
      <c r="G264" s="532"/>
      <c r="H264" s="530"/>
      <c r="I264" s="533"/>
      <c r="J264" s="532"/>
      <c r="K264" s="530"/>
      <c r="L264" s="534" t="str">
        <f>IF($K264="","",IF($E264="","",IF(B.TransitionalProg!$H$8&gt;0,"",VLOOKUP($E264,' A.Property'!$P$44:$R$50,2,FALSE))))</f>
        <v/>
      </c>
      <c r="M264" s="534" t="str">
        <f>IF($K264="","",IF($E264="","",IF(B.TransitionalProg!$H$8&gt;0,"",VLOOKUP($E264,' A.Property'!$P$44:$R$50,3,FALSE))))</f>
        <v/>
      </c>
      <c r="N264" s="535" t="str">
        <f>IF(K264="", "", IF(E264="", "",IF(B.TransitionalProg!$H$8&gt;0,"",IF(K264&lt;L264,"overHOUSED?",IF(K264&gt;M264, "OVERcrowded?","")))))</f>
        <v/>
      </c>
      <c r="O264" s="536"/>
      <c r="P264" s="737"/>
      <c r="Q264" s="532"/>
      <c r="R264" s="532"/>
      <c r="S264" s="532"/>
      <c r="T264" s="532"/>
      <c r="U264" s="826" t="str">
        <f t="shared" si="12"/>
        <v/>
      </c>
      <c r="V264" s="531"/>
      <c r="W264" s="532"/>
      <c r="X264" s="537" t="str">
        <f t="shared" si="13"/>
        <v/>
      </c>
      <c r="Y264" s="538">
        <f>INDEX(D2.Demographic!$G:$G,MATCH($C264,D2.Demographic!$C:$C,0))</f>
        <v>0</v>
      </c>
      <c r="Z264" s="538">
        <f>INDEX(D2.Demographic!$H:$H,MATCH($C264,D2.Demographic!$C:$C,0))</f>
        <v>0</v>
      </c>
      <c r="AA264" s="538">
        <f>INDEX(D2.Demographic!$I:$I,MATCH($C264,D2.Demographic!$C:$C,0))</f>
        <v>0</v>
      </c>
      <c r="AB264" s="538">
        <f>INDEX(D2.Demographic!$J:$J,MATCH($C264,D2.Demographic!$C:$C,0))</f>
        <v>0</v>
      </c>
      <c r="AC264" s="538">
        <f>INDEX(D2.Demographic!$K:$K,MATCH($C264,D2.Demographic!$C:$C,0))</f>
        <v>0</v>
      </c>
      <c r="AD264" s="538">
        <f>INDEX(D2.Demographic!$L:$L,MATCH($C264,D2.Demographic!$C:$C,0))</f>
        <v>0</v>
      </c>
      <c r="AE264" s="538">
        <f>INDEX(D2.Demographic!$M:$M,MATCH($C264,D2.Demographic!$C:$C,0))</f>
        <v>0</v>
      </c>
      <c r="AF264" s="538">
        <f>INDEX(D2.Demographic!$N:$N,MATCH($C264,D2.Demographic!$C:$C,0))</f>
        <v>0</v>
      </c>
    </row>
    <row r="265" spans="1:32" ht="20.100000000000001" customHeight="1">
      <c r="A265" s="527" t="str">
        <f t="shared" si="14"/>
        <v/>
      </c>
      <c r="B265" s="527" t="str">
        <f t="shared" si="15"/>
        <v/>
      </c>
      <c r="C265" s="542">
        <v>251</v>
      </c>
      <c r="D265" s="529"/>
      <c r="E265" s="530"/>
      <c r="F265" s="531"/>
      <c r="G265" s="532"/>
      <c r="H265" s="530"/>
      <c r="I265" s="533"/>
      <c r="J265" s="532"/>
      <c r="K265" s="530"/>
      <c r="L265" s="534" t="str">
        <f>IF($K265="","",IF($E265="","",IF(B.TransitionalProg!$H$8&gt;0,"",VLOOKUP($E265,' A.Property'!$P$44:$R$50,2,FALSE))))</f>
        <v/>
      </c>
      <c r="M265" s="534" t="str">
        <f>IF($K265="","",IF($E265="","",IF(B.TransitionalProg!$H$8&gt;0,"",VLOOKUP($E265,' A.Property'!$P$44:$R$50,3,FALSE))))</f>
        <v/>
      </c>
      <c r="N265" s="535" t="str">
        <f>IF(K265="", "", IF(E265="", "",IF(B.TransitionalProg!$H$8&gt;0,"",IF(K265&lt;L265,"overHOUSED?",IF(K265&gt;M265, "OVERcrowded?","")))))</f>
        <v/>
      </c>
      <c r="O265" s="536"/>
      <c r="P265" s="737"/>
      <c r="Q265" s="532"/>
      <c r="R265" s="532"/>
      <c r="S265" s="532"/>
      <c r="T265" s="532"/>
      <c r="U265" s="826" t="str">
        <f t="shared" si="12"/>
        <v/>
      </c>
      <c r="V265" s="531"/>
      <c r="W265" s="532"/>
      <c r="X265" s="537" t="str">
        <f t="shared" si="13"/>
        <v/>
      </c>
      <c r="Y265" s="538">
        <f>INDEX(D2.Demographic!$G:$G,MATCH($C265,D2.Demographic!$C:$C,0))</f>
        <v>0</v>
      </c>
      <c r="Z265" s="538">
        <f>INDEX(D2.Demographic!$H:$H,MATCH($C265,D2.Demographic!$C:$C,0))</f>
        <v>0</v>
      </c>
      <c r="AA265" s="538">
        <f>INDEX(D2.Demographic!$I:$I,MATCH($C265,D2.Demographic!$C:$C,0))</f>
        <v>0</v>
      </c>
      <c r="AB265" s="538">
        <f>INDEX(D2.Demographic!$J:$J,MATCH($C265,D2.Demographic!$C:$C,0))</f>
        <v>0</v>
      </c>
      <c r="AC265" s="538">
        <f>INDEX(D2.Demographic!$K:$K,MATCH($C265,D2.Demographic!$C:$C,0))</f>
        <v>0</v>
      </c>
      <c r="AD265" s="538">
        <f>INDEX(D2.Demographic!$L:$L,MATCH($C265,D2.Demographic!$C:$C,0))</f>
        <v>0</v>
      </c>
      <c r="AE265" s="538">
        <f>INDEX(D2.Demographic!$M:$M,MATCH($C265,D2.Demographic!$C:$C,0))</f>
        <v>0</v>
      </c>
      <c r="AF265" s="538">
        <f>INDEX(D2.Demographic!$N:$N,MATCH($C265,D2.Demographic!$C:$C,0))</f>
        <v>0</v>
      </c>
    </row>
    <row r="266" spans="1:32" ht="20.100000000000001" customHeight="1">
      <c r="A266" s="527" t="str">
        <f t="shared" si="14"/>
        <v/>
      </c>
      <c r="B266" s="527" t="str">
        <f t="shared" si="15"/>
        <v/>
      </c>
      <c r="C266" s="542">
        <v>252</v>
      </c>
      <c r="D266" s="529"/>
      <c r="E266" s="530"/>
      <c r="F266" s="531"/>
      <c r="G266" s="532"/>
      <c r="H266" s="530"/>
      <c r="I266" s="533"/>
      <c r="J266" s="532"/>
      <c r="K266" s="530"/>
      <c r="L266" s="534" t="str">
        <f>IF($K266="","",IF($E266="","",IF(B.TransitionalProg!$H$8&gt;0,"",VLOOKUP($E266,' A.Property'!$P$44:$R$50,2,FALSE))))</f>
        <v/>
      </c>
      <c r="M266" s="534" t="str">
        <f>IF($K266="","",IF($E266="","",IF(B.TransitionalProg!$H$8&gt;0,"",VLOOKUP($E266,' A.Property'!$P$44:$R$50,3,FALSE))))</f>
        <v/>
      </c>
      <c r="N266" s="535" t="str">
        <f>IF(K266="", "", IF(E266="", "",IF(B.TransitionalProg!$H$8&gt;0,"",IF(K266&lt;L266,"overHOUSED?",IF(K266&gt;M266, "OVERcrowded?","")))))</f>
        <v/>
      </c>
      <c r="O266" s="536"/>
      <c r="P266" s="737"/>
      <c r="Q266" s="532"/>
      <c r="R266" s="532"/>
      <c r="S266" s="532"/>
      <c r="T266" s="532"/>
      <c r="U266" s="826" t="str">
        <f t="shared" si="12"/>
        <v/>
      </c>
      <c r="V266" s="531"/>
      <c r="W266" s="532"/>
      <c r="X266" s="537" t="str">
        <f t="shared" si="13"/>
        <v/>
      </c>
      <c r="Y266" s="538">
        <f>INDEX(D2.Demographic!$G:$G,MATCH($C266,D2.Demographic!$C:$C,0))</f>
        <v>0</v>
      </c>
      <c r="Z266" s="538">
        <f>INDEX(D2.Demographic!$H:$H,MATCH($C266,D2.Demographic!$C:$C,0))</f>
        <v>0</v>
      </c>
      <c r="AA266" s="538">
        <f>INDEX(D2.Demographic!$I:$I,MATCH($C266,D2.Demographic!$C:$C,0))</f>
        <v>0</v>
      </c>
      <c r="AB266" s="538">
        <f>INDEX(D2.Demographic!$J:$J,MATCH($C266,D2.Demographic!$C:$C,0))</f>
        <v>0</v>
      </c>
      <c r="AC266" s="538">
        <f>INDEX(D2.Demographic!$K:$K,MATCH($C266,D2.Demographic!$C:$C,0))</f>
        <v>0</v>
      </c>
      <c r="AD266" s="538">
        <f>INDEX(D2.Demographic!$L:$L,MATCH($C266,D2.Demographic!$C:$C,0))</f>
        <v>0</v>
      </c>
      <c r="AE266" s="538">
        <f>INDEX(D2.Demographic!$M:$M,MATCH($C266,D2.Demographic!$C:$C,0))</f>
        <v>0</v>
      </c>
      <c r="AF266" s="538">
        <f>INDEX(D2.Demographic!$N:$N,MATCH($C266,D2.Demographic!$C:$C,0))</f>
        <v>0</v>
      </c>
    </row>
    <row r="267" spans="1:32" ht="20.100000000000001" customHeight="1">
      <c r="A267" s="527" t="str">
        <f t="shared" si="14"/>
        <v/>
      </c>
      <c r="B267" s="527" t="str">
        <f t="shared" si="15"/>
        <v/>
      </c>
      <c r="C267" s="542">
        <v>253</v>
      </c>
      <c r="D267" s="529"/>
      <c r="E267" s="530"/>
      <c r="F267" s="531"/>
      <c r="G267" s="532"/>
      <c r="H267" s="530"/>
      <c r="I267" s="533"/>
      <c r="J267" s="532"/>
      <c r="K267" s="530"/>
      <c r="L267" s="534" t="str">
        <f>IF($K267="","",IF($E267="","",IF(B.TransitionalProg!$H$8&gt;0,"",VLOOKUP($E267,' A.Property'!$P$44:$R$50,2,FALSE))))</f>
        <v/>
      </c>
      <c r="M267" s="534" t="str">
        <f>IF($K267="","",IF($E267="","",IF(B.TransitionalProg!$H$8&gt;0,"",VLOOKUP($E267,' A.Property'!$P$44:$R$50,3,FALSE))))</f>
        <v/>
      </c>
      <c r="N267" s="535" t="str">
        <f>IF(K267="", "", IF(E267="", "",IF(B.TransitionalProg!$H$8&gt;0,"",IF(K267&lt;L267,"overHOUSED?",IF(K267&gt;M267, "OVERcrowded?","")))))</f>
        <v/>
      </c>
      <c r="O267" s="536"/>
      <c r="P267" s="737"/>
      <c r="Q267" s="532"/>
      <c r="R267" s="532"/>
      <c r="S267" s="532"/>
      <c r="T267" s="532"/>
      <c r="U267" s="826" t="str">
        <f t="shared" si="12"/>
        <v/>
      </c>
      <c r="V267" s="531"/>
      <c r="W267" s="532"/>
      <c r="X267" s="537" t="str">
        <f t="shared" si="13"/>
        <v/>
      </c>
      <c r="Y267" s="538">
        <f>INDEX(D2.Demographic!$G:$G,MATCH($C267,D2.Demographic!$C:$C,0))</f>
        <v>0</v>
      </c>
      <c r="Z267" s="538">
        <f>INDEX(D2.Demographic!$H:$H,MATCH($C267,D2.Demographic!$C:$C,0))</f>
        <v>0</v>
      </c>
      <c r="AA267" s="538">
        <f>INDEX(D2.Demographic!$I:$I,MATCH($C267,D2.Demographic!$C:$C,0))</f>
        <v>0</v>
      </c>
      <c r="AB267" s="538">
        <f>INDEX(D2.Demographic!$J:$J,MATCH($C267,D2.Demographic!$C:$C,0))</f>
        <v>0</v>
      </c>
      <c r="AC267" s="538">
        <f>INDEX(D2.Demographic!$K:$K,MATCH($C267,D2.Demographic!$C:$C,0))</f>
        <v>0</v>
      </c>
      <c r="AD267" s="538">
        <f>INDEX(D2.Demographic!$L:$L,MATCH($C267,D2.Demographic!$C:$C,0))</f>
        <v>0</v>
      </c>
      <c r="AE267" s="538">
        <f>INDEX(D2.Demographic!$M:$M,MATCH($C267,D2.Demographic!$C:$C,0))</f>
        <v>0</v>
      </c>
      <c r="AF267" s="538">
        <f>INDEX(D2.Demographic!$N:$N,MATCH($C267,D2.Demographic!$C:$C,0))</f>
        <v>0</v>
      </c>
    </row>
    <row r="268" spans="1:32" ht="20.100000000000001" customHeight="1">
      <c r="A268" s="527" t="str">
        <f t="shared" si="14"/>
        <v/>
      </c>
      <c r="B268" s="527" t="str">
        <f t="shared" si="15"/>
        <v/>
      </c>
      <c r="C268" s="542">
        <v>254</v>
      </c>
      <c r="D268" s="529"/>
      <c r="E268" s="530"/>
      <c r="F268" s="531"/>
      <c r="G268" s="532"/>
      <c r="H268" s="530"/>
      <c r="I268" s="533"/>
      <c r="J268" s="532"/>
      <c r="K268" s="530"/>
      <c r="L268" s="534" t="str">
        <f>IF($K268="","",IF($E268="","",IF(B.TransitionalProg!$H$8&gt;0,"",VLOOKUP($E268,' A.Property'!$P$44:$R$50,2,FALSE))))</f>
        <v/>
      </c>
      <c r="M268" s="534" t="str">
        <f>IF($K268="","",IF($E268="","",IF(B.TransitionalProg!$H$8&gt;0,"",VLOOKUP($E268,' A.Property'!$P$44:$R$50,3,FALSE))))</f>
        <v/>
      </c>
      <c r="N268" s="535" t="str">
        <f>IF(K268="", "", IF(E268="", "",IF(B.TransitionalProg!$H$8&gt;0,"",IF(K268&lt;L268,"overHOUSED?",IF(K268&gt;M268, "OVERcrowded?","")))))</f>
        <v/>
      </c>
      <c r="O268" s="536"/>
      <c r="P268" s="737"/>
      <c r="Q268" s="532"/>
      <c r="R268" s="532"/>
      <c r="S268" s="532"/>
      <c r="T268" s="532"/>
      <c r="U268" s="826" t="str">
        <f t="shared" si="12"/>
        <v/>
      </c>
      <c r="V268" s="531"/>
      <c r="W268" s="532"/>
      <c r="X268" s="537" t="str">
        <f t="shared" si="13"/>
        <v/>
      </c>
      <c r="Y268" s="538">
        <f>INDEX(D2.Demographic!$G:$G,MATCH($C268,D2.Demographic!$C:$C,0))</f>
        <v>0</v>
      </c>
      <c r="Z268" s="538">
        <f>INDEX(D2.Demographic!$H:$H,MATCH($C268,D2.Demographic!$C:$C,0))</f>
        <v>0</v>
      </c>
      <c r="AA268" s="538">
        <f>INDEX(D2.Demographic!$I:$I,MATCH($C268,D2.Demographic!$C:$C,0))</f>
        <v>0</v>
      </c>
      <c r="AB268" s="538">
        <f>INDEX(D2.Demographic!$J:$J,MATCH($C268,D2.Demographic!$C:$C,0))</f>
        <v>0</v>
      </c>
      <c r="AC268" s="538">
        <f>INDEX(D2.Demographic!$K:$K,MATCH($C268,D2.Demographic!$C:$C,0))</f>
        <v>0</v>
      </c>
      <c r="AD268" s="538">
        <f>INDEX(D2.Demographic!$L:$L,MATCH($C268,D2.Demographic!$C:$C,0))</f>
        <v>0</v>
      </c>
      <c r="AE268" s="538">
        <f>INDEX(D2.Demographic!$M:$M,MATCH($C268,D2.Demographic!$C:$C,0))</f>
        <v>0</v>
      </c>
      <c r="AF268" s="538">
        <f>INDEX(D2.Demographic!$N:$N,MATCH($C268,D2.Demographic!$C:$C,0))</f>
        <v>0</v>
      </c>
    </row>
    <row r="269" spans="1:32" ht="20.100000000000001" customHeight="1">
      <c r="A269" s="527" t="str">
        <f t="shared" si="14"/>
        <v/>
      </c>
      <c r="B269" s="527" t="str">
        <f t="shared" si="15"/>
        <v/>
      </c>
      <c r="C269" s="542">
        <v>255</v>
      </c>
      <c r="D269" s="529"/>
      <c r="E269" s="530"/>
      <c r="F269" s="531"/>
      <c r="G269" s="532"/>
      <c r="H269" s="530"/>
      <c r="I269" s="533"/>
      <c r="J269" s="532"/>
      <c r="K269" s="530"/>
      <c r="L269" s="534" t="str">
        <f>IF($K269="","",IF($E269="","",IF(B.TransitionalProg!$H$8&gt;0,"",VLOOKUP($E269,' A.Property'!$P$44:$R$50,2,FALSE))))</f>
        <v/>
      </c>
      <c r="M269" s="534" t="str">
        <f>IF($K269="","",IF($E269="","",IF(B.TransitionalProg!$H$8&gt;0,"",VLOOKUP($E269,' A.Property'!$P$44:$R$50,3,FALSE))))</f>
        <v/>
      </c>
      <c r="N269" s="535" t="str">
        <f>IF(K269="", "", IF(E269="", "",IF(B.TransitionalProg!$H$8&gt;0,"",IF(K269&lt;L269,"overHOUSED?",IF(K269&gt;M269, "OVERcrowded?","")))))</f>
        <v/>
      </c>
      <c r="O269" s="536"/>
      <c r="P269" s="737"/>
      <c r="Q269" s="532"/>
      <c r="R269" s="532"/>
      <c r="S269" s="532"/>
      <c r="T269" s="532"/>
      <c r="U269" s="826" t="str">
        <f t="shared" si="12"/>
        <v/>
      </c>
      <c r="V269" s="531"/>
      <c r="W269" s="532"/>
      <c r="X269" s="537" t="str">
        <f t="shared" si="13"/>
        <v/>
      </c>
      <c r="Y269" s="538">
        <f>INDEX(D2.Demographic!$G:$G,MATCH($C269,D2.Demographic!$C:$C,0))</f>
        <v>0</v>
      </c>
      <c r="Z269" s="538">
        <f>INDEX(D2.Demographic!$H:$H,MATCH($C269,D2.Demographic!$C:$C,0))</f>
        <v>0</v>
      </c>
      <c r="AA269" s="538">
        <f>INDEX(D2.Demographic!$I:$I,MATCH($C269,D2.Demographic!$C:$C,0))</f>
        <v>0</v>
      </c>
      <c r="AB269" s="538">
        <f>INDEX(D2.Demographic!$J:$J,MATCH($C269,D2.Demographic!$C:$C,0))</f>
        <v>0</v>
      </c>
      <c r="AC269" s="538">
        <f>INDEX(D2.Demographic!$K:$K,MATCH($C269,D2.Demographic!$C:$C,0))</f>
        <v>0</v>
      </c>
      <c r="AD269" s="538">
        <f>INDEX(D2.Demographic!$L:$L,MATCH($C269,D2.Demographic!$C:$C,0))</f>
        <v>0</v>
      </c>
      <c r="AE269" s="538">
        <f>INDEX(D2.Demographic!$M:$M,MATCH($C269,D2.Demographic!$C:$C,0))</f>
        <v>0</v>
      </c>
      <c r="AF269" s="538">
        <f>INDEX(D2.Demographic!$N:$N,MATCH($C269,D2.Demographic!$C:$C,0))</f>
        <v>0</v>
      </c>
    </row>
    <row r="270" spans="1:32" ht="20.100000000000001" customHeight="1">
      <c r="A270" s="527" t="str">
        <f t="shared" si="14"/>
        <v/>
      </c>
      <c r="B270" s="527" t="str">
        <f t="shared" si="15"/>
        <v/>
      </c>
      <c r="C270" s="542">
        <v>256</v>
      </c>
      <c r="D270" s="529"/>
      <c r="E270" s="530"/>
      <c r="F270" s="531"/>
      <c r="G270" s="532"/>
      <c r="H270" s="530"/>
      <c r="I270" s="533"/>
      <c r="J270" s="532"/>
      <c r="K270" s="530"/>
      <c r="L270" s="534" t="str">
        <f>IF($K270="","",IF($E270="","",IF(B.TransitionalProg!$H$8&gt;0,"",VLOOKUP($E270,' A.Property'!$P$44:$R$50,2,FALSE))))</f>
        <v/>
      </c>
      <c r="M270" s="534" t="str">
        <f>IF($K270="","",IF($E270="","",IF(B.TransitionalProg!$H$8&gt;0,"",VLOOKUP($E270,' A.Property'!$P$44:$R$50,3,FALSE))))</f>
        <v/>
      </c>
      <c r="N270" s="535" t="str">
        <f>IF(K270="", "", IF(E270="", "",IF(B.TransitionalProg!$H$8&gt;0,"",IF(K270&lt;L270,"overHOUSED?",IF(K270&gt;M270, "OVERcrowded?","")))))</f>
        <v/>
      </c>
      <c r="O270" s="536"/>
      <c r="P270" s="737"/>
      <c r="Q270" s="532"/>
      <c r="R270" s="532"/>
      <c r="S270" s="532"/>
      <c r="T270" s="532"/>
      <c r="U270" s="826" t="str">
        <f t="shared" si="12"/>
        <v/>
      </c>
      <c r="V270" s="531"/>
      <c r="W270" s="532"/>
      <c r="X270" s="537" t="str">
        <f t="shared" si="13"/>
        <v/>
      </c>
      <c r="Y270" s="538">
        <f>INDEX(D2.Demographic!$G:$G,MATCH($C270,D2.Demographic!$C:$C,0))</f>
        <v>0</v>
      </c>
      <c r="Z270" s="538">
        <f>INDEX(D2.Demographic!$H:$H,MATCH($C270,D2.Demographic!$C:$C,0))</f>
        <v>0</v>
      </c>
      <c r="AA270" s="538">
        <f>INDEX(D2.Demographic!$I:$I,MATCH($C270,D2.Demographic!$C:$C,0))</f>
        <v>0</v>
      </c>
      <c r="AB270" s="538">
        <f>INDEX(D2.Demographic!$J:$J,MATCH($C270,D2.Demographic!$C:$C,0))</f>
        <v>0</v>
      </c>
      <c r="AC270" s="538">
        <f>INDEX(D2.Demographic!$K:$K,MATCH($C270,D2.Demographic!$C:$C,0))</f>
        <v>0</v>
      </c>
      <c r="AD270" s="538">
        <f>INDEX(D2.Demographic!$L:$L,MATCH($C270,D2.Demographic!$C:$C,0))</f>
        <v>0</v>
      </c>
      <c r="AE270" s="538">
        <f>INDEX(D2.Demographic!$M:$M,MATCH($C270,D2.Demographic!$C:$C,0))</f>
        <v>0</v>
      </c>
      <c r="AF270" s="538">
        <f>INDEX(D2.Demographic!$N:$N,MATCH($C270,D2.Demographic!$C:$C,0))</f>
        <v>0</v>
      </c>
    </row>
    <row r="271" spans="1:32" ht="20.100000000000001" customHeight="1">
      <c r="A271" s="527" t="str">
        <f t="shared" si="14"/>
        <v/>
      </c>
      <c r="B271" s="527" t="str">
        <f t="shared" si="15"/>
        <v/>
      </c>
      <c r="C271" s="542">
        <v>257</v>
      </c>
      <c r="D271" s="529"/>
      <c r="E271" s="530"/>
      <c r="F271" s="531"/>
      <c r="G271" s="532"/>
      <c r="H271" s="530"/>
      <c r="I271" s="533"/>
      <c r="J271" s="532"/>
      <c r="K271" s="530"/>
      <c r="L271" s="534" t="str">
        <f>IF($K271="","",IF($E271="","",IF(B.TransitionalProg!$H$8&gt;0,"",VLOOKUP($E271,' A.Property'!$P$44:$R$50,2,FALSE))))</f>
        <v/>
      </c>
      <c r="M271" s="534" t="str">
        <f>IF($K271="","",IF($E271="","",IF(B.TransitionalProg!$H$8&gt;0,"",VLOOKUP($E271,' A.Property'!$P$44:$R$50,3,FALSE))))</f>
        <v/>
      </c>
      <c r="N271" s="535" t="str">
        <f>IF(K271="", "", IF(E271="", "",IF(B.TransitionalProg!$H$8&gt;0,"",IF(K271&lt;L271,"overHOUSED?",IF(K271&gt;M271, "OVERcrowded?","")))))</f>
        <v/>
      </c>
      <c r="O271" s="536"/>
      <c r="P271" s="737"/>
      <c r="Q271" s="532"/>
      <c r="R271" s="532"/>
      <c r="S271" s="532"/>
      <c r="T271" s="532"/>
      <c r="U271" s="826" t="str">
        <f t="shared" si="12"/>
        <v/>
      </c>
      <c r="V271" s="531"/>
      <c r="W271" s="532"/>
      <c r="X271" s="537" t="str">
        <f t="shared" si="13"/>
        <v/>
      </c>
      <c r="Y271" s="538">
        <f>INDEX(D2.Demographic!$G:$G,MATCH($C271,D2.Demographic!$C:$C,0))</f>
        <v>0</v>
      </c>
      <c r="Z271" s="538">
        <f>INDEX(D2.Demographic!$H:$H,MATCH($C271,D2.Demographic!$C:$C,0))</f>
        <v>0</v>
      </c>
      <c r="AA271" s="538">
        <f>INDEX(D2.Demographic!$I:$I,MATCH($C271,D2.Demographic!$C:$C,0))</f>
        <v>0</v>
      </c>
      <c r="AB271" s="538">
        <f>INDEX(D2.Demographic!$J:$J,MATCH($C271,D2.Demographic!$C:$C,0))</f>
        <v>0</v>
      </c>
      <c r="AC271" s="538">
        <f>INDEX(D2.Demographic!$K:$K,MATCH($C271,D2.Demographic!$C:$C,0))</f>
        <v>0</v>
      </c>
      <c r="AD271" s="538">
        <f>INDEX(D2.Demographic!$L:$L,MATCH($C271,D2.Demographic!$C:$C,0))</f>
        <v>0</v>
      </c>
      <c r="AE271" s="538">
        <f>INDEX(D2.Demographic!$M:$M,MATCH($C271,D2.Demographic!$C:$C,0))</f>
        <v>0</v>
      </c>
      <c r="AF271" s="538">
        <f>INDEX(D2.Demographic!$N:$N,MATCH($C271,D2.Demographic!$C:$C,0))</f>
        <v>0</v>
      </c>
    </row>
    <row r="272" spans="1:32" ht="20.100000000000001" customHeight="1">
      <c r="A272" s="527" t="str">
        <f t="shared" si="14"/>
        <v/>
      </c>
      <c r="B272" s="527" t="str">
        <f t="shared" si="15"/>
        <v/>
      </c>
      <c r="C272" s="542">
        <v>258</v>
      </c>
      <c r="D272" s="529"/>
      <c r="E272" s="530"/>
      <c r="F272" s="531"/>
      <c r="G272" s="532"/>
      <c r="H272" s="530"/>
      <c r="I272" s="533"/>
      <c r="J272" s="532"/>
      <c r="K272" s="530"/>
      <c r="L272" s="534" t="str">
        <f>IF($K272="","",IF($E272="","",IF(B.TransitionalProg!$H$8&gt;0,"",VLOOKUP($E272,' A.Property'!$P$44:$R$50,2,FALSE))))</f>
        <v/>
      </c>
      <c r="M272" s="534" t="str">
        <f>IF($K272="","",IF($E272="","",IF(B.TransitionalProg!$H$8&gt;0,"",VLOOKUP($E272,' A.Property'!$P$44:$R$50,3,FALSE))))</f>
        <v/>
      </c>
      <c r="N272" s="535" t="str">
        <f>IF(K272="", "", IF(E272="", "",IF(B.TransitionalProg!$H$8&gt;0,"",IF(K272&lt;L272,"overHOUSED?",IF(K272&gt;M272, "OVERcrowded?","")))))</f>
        <v/>
      </c>
      <c r="O272" s="536"/>
      <c r="P272" s="737"/>
      <c r="Q272" s="532"/>
      <c r="R272" s="532"/>
      <c r="S272" s="532"/>
      <c r="T272" s="532"/>
      <c r="U272" s="826" t="str">
        <f t="shared" ref="U272:U335" si="16">IF(S272&gt;0, IF(J272&gt;0, (S272+T272)*12/J272, ""),"")</f>
        <v/>
      </c>
      <c r="V272" s="531"/>
      <c r="W272" s="532"/>
      <c r="X272" s="537" t="str">
        <f t="shared" ref="X272:X335" si="17">IF(S272-W272=0,"",W272/(S272-W272))</f>
        <v/>
      </c>
      <c r="Y272" s="538">
        <f>INDEX(D2.Demographic!$G:$G,MATCH($C272,D2.Demographic!$C:$C,0))</f>
        <v>0</v>
      </c>
      <c r="Z272" s="538">
        <f>INDEX(D2.Demographic!$H:$H,MATCH($C272,D2.Demographic!$C:$C,0))</f>
        <v>0</v>
      </c>
      <c r="AA272" s="538">
        <f>INDEX(D2.Demographic!$I:$I,MATCH($C272,D2.Demographic!$C:$C,0))</f>
        <v>0</v>
      </c>
      <c r="AB272" s="538">
        <f>INDEX(D2.Demographic!$J:$J,MATCH($C272,D2.Demographic!$C:$C,0))</f>
        <v>0</v>
      </c>
      <c r="AC272" s="538">
        <f>INDEX(D2.Demographic!$K:$K,MATCH($C272,D2.Demographic!$C:$C,0))</f>
        <v>0</v>
      </c>
      <c r="AD272" s="538">
        <f>INDEX(D2.Demographic!$L:$L,MATCH($C272,D2.Demographic!$C:$C,0))</f>
        <v>0</v>
      </c>
      <c r="AE272" s="538">
        <f>INDEX(D2.Demographic!$M:$M,MATCH($C272,D2.Demographic!$C:$C,0))</f>
        <v>0</v>
      </c>
      <c r="AF272" s="538">
        <f>INDEX(D2.Demographic!$N:$N,MATCH($C272,D2.Demographic!$C:$C,0))</f>
        <v>0</v>
      </c>
    </row>
    <row r="273" spans="1:32" ht="20.100000000000001" customHeight="1">
      <c r="A273" s="527" t="str">
        <f t="shared" ref="A273:A336" si="18">IF(D273&lt;&gt;"", $A$15, "")</f>
        <v/>
      </c>
      <c r="B273" s="527" t="str">
        <f t="shared" ref="B273:B336" si="19">IF(D273&lt;&gt;"", B$15, "")</f>
        <v/>
      </c>
      <c r="C273" s="542">
        <v>259</v>
      </c>
      <c r="D273" s="529"/>
      <c r="E273" s="530"/>
      <c r="F273" s="531"/>
      <c r="G273" s="532"/>
      <c r="H273" s="530"/>
      <c r="I273" s="533"/>
      <c r="J273" s="532"/>
      <c r="K273" s="530"/>
      <c r="L273" s="534" t="str">
        <f>IF($K273="","",IF($E273="","",IF(B.TransitionalProg!$H$8&gt;0,"",VLOOKUP($E273,' A.Property'!$P$44:$R$50,2,FALSE))))</f>
        <v/>
      </c>
      <c r="M273" s="534" t="str">
        <f>IF($K273="","",IF($E273="","",IF(B.TransitionalProg!$H$8&gt;0,"",VLOOKUP($E273,' A.Property'!$P$44:$R$50,3,FALSE))))</f>
        <v/>
      </c>
      <c r="N273" s="535" t="str">
        <f>IF(K273="", "", IF(E273="", "",IF(B.TransitionalProg!$H$8&gt;0,"",IF(K273&lt;L273,"overHOUSED?",IF(K273&gt;M273, "OVERcrowded?","")))))</f>
        <v/>
      </c>
      <c r="O273" s="536"/>
      <c r="P273" s="737"/>
      <c r="Q273" s="532"/>
      <c r="R273" s="532"/>
      <c r="S273" s="532"/>
      <c r="T273" s="532"/>
      <c r="U273" s="826" t="str">
        <f t="shared" si="16"/>
        <v/>
      </c>
      <c r="V273" s="531"/>
      <c r="W273" s="532"/>
      <c r="X273" s="537" t="str">
        <f t="shared" si="17"/>
        <v/>
      </c>
      <c r="Y273" s="538">
        <f>INDEX(D2.Demographic!$G:$G,MATCH($C273,D2.Demographic!$C:$C,0))</f>
        <v>0</v>
      </c>
      <c r="Z273" s="538">
        <f>INDEX(D2.Demographic!$H:$H,MATCH($C273,D2.Demographic!$C:$C,0))</f>
        <v>0</v>
      </c>
      <c r="AA273" s="538">
        <f>INDEX(D2.Demographic!$I:$I,MATCH($C273,D2.Demographic!$C:$C,0))</f>
        <v>0</v>
      </c>
      <c r="AB273" s="538">
        <f>INDEX(D2.Demographic!$J:$J,MATCH($C273,D2.Demographic!$C:$C,0))</f>
        <v>0</v>
      </c>
      <c r="AC273" s="538">
        <f>INDEX(D2.Demographic!$K:$K,MATCH($C273,D2.Demographic!$C:$C,0))</f>
        <v>0</v>
      </c>
      <c r="AD273" s="538">
        <f>INDEX(D2.Demographic!$L:$L,MATCH($C273,D2.Demographic!$C:$C,0))</f>
        <v>0</v>
      </c>
      <c r="AE273" s="538">
        <f>INDEX(D2.Demographic!$M:$M,MATCH($C273,D2.Demographic!$C:$C,0))</f>
        <v>0</v>
      </c>
      <c r="AF273" s="538">
        <f>INDEX(D2.Demographic!$N:$N,MATCH($C273,D2.Demographic!$C:$C,0))</f>
        <v>0</v>
      </c>
    </row>
    <row r="274" spans="1:32" ht="20.100000000000001" customHeight="1">
      <c r="A274" s="527" t="str">
        <f t="shared" si="18"/>
        <v/>
      </c>
      <c r="B274" s="527" t="str">
        <f t="shared" si="19"/>
        <v/>
      </c>
      <c r="C274" s="542">
        <v>260</v>
      </c>
      <c r="D274" s="529"/>
      <c r="E274" s="530"/>
      <c r="F274" s="531"/>
      <c r="G274" s="532"/>
      <c r="H274" s="530"/>
      <c r="I274" s="533"/>
      <c r="J274" s="532"/>
      <c r="K274" s="530"/>
      <c r="L274" s="534" t="str">
        <f>IF($K274="","",IF($E274="","",IF(B.TransitionalProg!$H$8&gt;0,"",VLOOKUP($E274,' A.Property'!$P$44:$R$50,2,FALSE))))</f>
        <v/>
      </c>
      <c r="M274" s="534" t="str">
        <f>IF($K274="","",IF($E274="","",IF(B.TransitionalProg!$H$8&gt;0,"",VLOOKUP($E274,' A.Property'!$P$44:$R$50,3,FALSE))))</f>
        <v/>
      </c>
      <c r="N274" s="535" t="str">
        <f>IF(K274="", "", IF(E274="", "",IF(B.TransitionalProg!$H$8&gt;0,"",IF(K274&lt;L274,"overHOUSED?",IF(K274&gt;M274, "OVERcrowded?","")))))</f>
        <v/>
      </c>
      <c r="O274" s="536"/>
      <c r="P274" s="737"/>
      <c r="Q274" s="532"/>
      <c r="R274" s="532"/>
      <c r="S274" s="532"/>
      <c r="T274" s="532"/>
      <c r="U274" s="826" t="str">
        <f t="shared" si="16"/>
        <v/>
      </c>
      <c r="V274" s="531"/>
      <c r="W274" s="532"/>
      <c r="X274" s="537" t="str">
        <f t="shared" si="17"/>
        <v/>
      </c>
      <c r="Y274" s="538">
        <f>INDEX(D2.Demographic!$G:$G,MATCH($C274,D2.Demographic!$C:$C,0))</f>
        <v>0</v>
      </c>
      <c r="Z274" s="538">
        <f>INDEX(D2.Demographic!$H:$H,MATCH($C274,D2.Demographic!$C:$C,0))</f>
        <v>0</v>
      </c>
      <c r="AA274" s="538">
        <f>INDEX(D2.Demographic!$I:$I,MATCH($C274,D2.Demographic!$C:$C,0))</f>
        <v>0</v>
      </c>
      <c r="AB274" s="538">
        <f>INDEX(D2.Demographic!$J:$J,MATCH($C274,D2.Demographic!$C:$C,0))</f>
        <v>0</v>
      </c>
      <c r="AC274" s="538">
        <f>INDEX(D2.Demographic!$K:$K,MATCH($C274,D2.Demographic!$C:$C,0))</f>
        <v>0</v>
      </c>
      <c r="AD274" s="538">
        <f>INDEX(D2.Demographic!$L:$L,MATCH($C274,D2.Demographic!$C:$C,0))</f>
        <v>0</v>
      </c>
      <c r="AE274" s="538">
        <f>INDEX(D2.Demographic!$M:$M,MATCH($C274,D2.Demographic!$C:$C,0))</f>
        <v>0</v>
      </c>
      <c r="AF274" s="538">
        <f>INDEX(D2.Demographic!$N:$N,MATCH($C274,D2.Demographic!$C:$C,0))</f>
        <v>0</v>
      </c>
    </row>
    <row r="275" spans="1:32" ht="20.100000000000001" customHeight="1">
      <c r="A275" s="527" t="str">
        <f t="shared" si="18"/>
        <v/>
      </c>
      <c r="B275" s="527" t="str">
        <f t="shared" si="19"/>
        <v/>
      </c>
      <c r="C275" s="542">
        <v>261</v>
      </c>
      <c r="D275" s="529"/>
      <c r="E275" s="530"/>
      <c r="F275" s="531"/>
      <c r="G275" s="532"/>
      <c r="H275" s="530"/>
      <c r="I275" s="533"/>
      <c r="J275" s="532"/>
      <c r="K275" s="530"/>
      <c r="L275" s="534" t="str">
        <f>IF($K275="","",IF($E275="","",IF(B.TransitionalProg!$H$8&gt;0,"",VLOOKUP($E275,' A.Property'!$P$44:$R$50,2,FALSE))))</f>
        <v/>
      </c>
      <c r="M275" s="534" t="str">
        <f>IF($K275="","",IF($E275="","",IF(B.TransitionalProg!$H$8&gt;0,"",VLOOKUP($E275,' A.Property'!$P$44:$R$50,3,FALSE))))</f>
        <v/>
      </c>
      <c r="N275" s="535" t="str">
        <f>IF(K275="", "", IF(E275="", "",IF(B.TransitionalProg!$H$8&gt;0,"",IF(K275&lt;L275,"overHOUSED?",IF(K275&gt;M275, "OVERcrowded?","")))))</f>
        <v/>
      </c>
      <c r="O275" s="536"/>
      <c r="P275" s="737"/>
      <c r="Q275" s="532"/>
      <c r="R275" s="532"/>
      <c r="S275" s="532"/>
      <c r="T275" s="532"/>
      <c r="U275" s="826" t="str">
        <f t="shared" si="16"/>
        <v/>
      </c>
      <c r="V275" s="531"/>
      <c r="W275" s="532"/>
      <c r="X275" s="537" t="str">
        <f t="shared" si="17"/>
        <v/>
      </c>
      <c r="Y275" s="538">
        <f>INDEX(D2.Demographic!$G:$G,MATCH($C275,D2.Demographic!$C:$C,0))</f>
        <v>0</v>
      </c>
      <c r="Z275" s="538">
        <f>INDEX(D2.Demographic!$H:$H,MATCH($C275,D2.Demographic!$C:$C,0))</f>
        <v>0</v>
      </c>
      <c r="AA275" s="538">
        <f>INDEX(D2.Demographic!$I:$I,MATCH($C275,D2.Demographic!$C:$C,0))</f>
        <v>0</v>
      </c>
      <c r="AB275" s="538">
        <f>INDEX(D2.Demographic!$J:$J,MATCH($C275,D2.Demographic!$C:$C,0))</f>
        <v>0</v>
      </c>
      <c r="AC275" s="538">
        <f>INDEX(D2.Demographic!$K:$K,MATCH($C275,D2.Demographic!$C:$C,0))</f>
        <v>0</v>
      </c>
      <c r="AD275" s="538">
        <f>INDEX(D2.Demographic!$L:$L,MATCH($C275,D2.Demographic!$C:$C,0))</f>
        <v>0</v>
      </c>
      <c r="AE275" s="538">
        <f>INDEX(D2.Demographic!$M:$M,MATCH($C275,D2.Demographic!$C:$C,0))</f>
        <v>0</v>
      </c>
      <c r="AF275" s="538">
        <f>INDEX(D2.Demographic!$N:$N,MATCH($C275,D2.Demographic!$C:$C,0))</f>
        <v>0</v>
      </c>
    </row>
    <row r="276" spans="1:32" ht="20.100000000000001" customHeight="1">
      <c r="A276" s="527" t="str">
        <f t="shared" si="18"/>
        <v/>
      </c>
      <c r="B276" s="527" t="str">
        <f t="shared" si="19"/>
        <v/>
      </c>
      <c r="C276" s="542">
        <v>262</v>
      </c>
      <c r="D276" s="529"/>
      <c r="E276" s="530"/>
      <c r="F276" s="531"/>
      <c r="G276" s="532"/>
      <c r="H276" s="530"/>
      <c r="I276" s="533"/>
      <c r="J276" s="532"/>
      <c r="K276" s="530"/>
      <c r="L276" s="534" t="str">
        <f>IF($K276="","",IF($E276="","",IF(B.TransitionalProg!$H$8&gt;0,"",VLOOKUP($E276,' A.Property'!$P$44:$R$50,2,FALSE))))</f>
        <v/>
      </c>
      <c r="M276" s="534" t="str">
        <f>IF($K276="","",IF($E276="","",IF(B.TransitionalProg!$H$8&gt;0,"",VLOOKUP($E276,' A.Property'!$P$44:$R$50,3,FALSE))))</f>
        <v/>
      </c>
      <c r="N276" s="535" t="str">
        <f>IF(K276="", "", IF(E276="", "",IF(B.TransitionalProg!$H$8&gt;0,"",IF(K276&lt;L276,"overHOUSED?",IF(K276&gt;M276, "OVERcrowded?","")))))</f>
        <v/>
      </c>
      <c r="O276" s="536"/>
      <c r="P276" s="737"/>
      <c r="Q276" s="532"/>
      <c r="R276" s="532"/>
      <c r="S276" s="532"/>
      <c r="T276" s="532"/>
      <c r="U276" s="826" t="str">
        <f t="shared" si="16"/>
        <v/>
      </c>
      <c r="V276" s="531"/>
      <c r="W276" s="532"/>
      <c r="X276" s="537" t="str">
        <f t="shared" si="17"/>
        <v/>
      </c>
      <c r="Y276" s="538">
        <f>INDEX(D2.Demographic!$G:$G,MATCH($C276,D2.Demographic!$C:$C,0))</f>
        <v>0</v>
      </c>
      <c r="Z276" s="538">
        <f>INDEX(D2.Demographic!$H:$H,MATCH($C276,D2.Demographic!$C:$C,0))</f>
        <v>0</v>
      </c>
      <c r="AA276" s="538">
        <f>INDEX(D2.Demographic!$I:$I,MATCH($C276,D2.Demographic!$C:$C,0))</f>
        <v>0</v>
      </c>
      <c r="AB276" s="538">
        <f>INDEX(D2.Demographic!$J:$J,MATCH($C276,D2.Demographic!$C:$C,0))</f>
        <v>0</v>
      </c>
      <c r="AC276" s="538">
        <f>INDEX(D2.Demographic!$K:$K,MATCH($C276,D2.Demographic!$C:$C,0))</f>
        <v>0</v>
      </c>
      <c r="AD276" s="538">
        <f>INDEX(D2.Demographic!$L:$L,MATCH($C276,D2.Demographic!$C:$C,0))</f>
        <v>0</v>
      </c>
      <c r="AE276" s="538">
        <f>INDEX(D2.Demographic!$M:$M,MATCH($C276,D2.Demographic!$C:$C,0))</f>
        <v>0</v>
      </c>
      <c r="AF276" s="538">
        <f>INDEX(D2.Demographic!$N:$N,MATCH($C276,D2.Demographic!$C:$C,0))</f>
        <v>0</v>
      </c>
    </row>
    <row r="277" spans="1:32" ht="20.100000000000001" customHeight="1">
      <c r="A277" s="527" t="str">
        <f t="shared" si="18"/>
        <v/>
      </c>
      <c r="B277" s="527" t="str">
        <f t="shared" si="19"/>
        <v/>
      </c>
      <c r="C277" s="542">
        <v>263</v>
      </c>
      <c r="D277" s="529"/>
      <c r="E277" s="530"/>
      <c r="F277" s="531"/>
      <c r="G277" s="532"/>
      <c r="H277" s="530"/>
      <c r="I277" s="533"/>
      <c r="J277" s="532"/>
      <c r="K277" s="530"/>
      <c r="L277" s="534" t="str">
        <f>IF($K277="","",IF($E277="","",IF(B.TransitionalProg!$H$8&gt;0,"",VLOOKUP($E277,' A.Property'!$P$44:$R$50,2,FALSE))))</f>
        <v/>
      </c>
      <c r="M277" s="534" t="str">
        <f>IF($K277="","",IF($E277="","",IF(B.TransitionalProg!$H$8&gt;0,"",VLOOKUP($E277,' A.Property'!$P$44:$R$50,3,FALSE))))</f>
        <v/>
      </c>
      <c r="N277" s="535" t="str">
        <f>IF(K277="", "", IF(E277="", "",IF(B.TransitionalProg!$H$8&gt;0,"",IF(K277&lt;L277,"overHOUSED?",IF(K277&gt;M277, "OVERcrowded?","")))))</f>
        <v/>
      </c>
      <c r="O277" s="536"/>
      <c r="P277" s="737"/>
      <c r="Q277" s="532"/>
      <c r="R277" s="532"/>
      <c r="S277" s="532"/>
      <c r="T277" s="532"/>
      <c r="U277" s="826" t="str">
        <f t="shared" si="16"/>
        <v/>
      </c>
      <c r="V277" s="531"/>
      <c r="W277" s="532"/>
      <c r="X277" s="537" t="str">
        <f t="shared" si="17"/>
        <v/>
      </c>
      <c r="Y277" s="538">
        <f>INDEX(D2.Demographic!$G:$G,MATCH($C277,D2.Demographic!$C:$C,0))</f>
        <v>0</v>
      </c>
      <c r="Z277" s="538">
        <f>INDEX(D2.Demographic!$H:$H,MATCH($C277,D2.Demographic!$C:$C,0))</f>
        <v>0</v>
      </c>
      <c r="AA277" s="538">
        <f>INDEX(D2.Demographic!$I:$I,MATCH($C277,D2.Demographic!$C:$C,0))</f>
        <v>0</v>
      </c>
      <c r="AB277" s="538">
        <f>INDEX(D2.Demographic!$J:$J,MATCH($C277,D2.Demographic!$C:$C,0))</f>
        <v>0</v>
      </c>
      <c r="AC277" s="538">
        <f>INDEX(D2.Demographic!$K:$K,MATCH($C277,D2.Demographic!$C:$C,0))</f>
        <v>0</v>
      </c>
      <c r="AD277" s="538">
        <f>INDEX(D2.Demographic!$L:$L,MATCH($C277,D2.Demographic!$C:$C,0))</f>
        <v>0</v>
      </c>
      <c r="AE277" s="538">
        <f>INDEX(D2.Demographic!$M:$M,MATCH($C277,D2.Demographic!$C:$C,0))</f>
        <v>0</v>
      </c>
      <c r="AF277" s="538">
        <f>INDEX(D2.Demographic!$N:$N,MATCH($C277,D2.Demographic!$C:$C,0))</f>
        <v>0</v>
      </c>
    </row>
    <row r="278" spans="1:32" ht="20.100000000000001" customHeight="1">
      <c r="A278" s="527" t="str">
        <f t="shared" si="18"/>
        <v/>
      </c>
      <c r="B278" s="527" t="str">
        <f t="shared" si="19"/>
        <v/>
      </c>
      <c r="C278" s="542">
        <v>264</v>
      </c>
      <c r="D278" s="529"/>
      <c r="E278" s="530"/>
      <c r="F278" s="531"/>
      <c r="G278" s="532"/>
      <c r="H278" s="530"/>
      <c r="I278" s="533"/>
      <c r="J278" s="532"/>
      <c r="K278" s="530"/>
      <c r="L278" s="534" t="str">
        <f>IF($K278="","",IF($E278="","",IF(B.TransitionalProg!$H$8&gt;0,"",VLOOKUP($E278,' A.Property'!$P$44:$R$50,2,FALSE))))</f>
        <v/>
      </c>
      <c r="M278" s="534" t="str">
        <f>IF($K278="","",IF($E278="","",IF(B.TransitionalProg!$H$8&gt;0,"",VLOOKUP($E278,' A.Property'!$P$44:$R$50,3,FALSE))))</f>
        <v/>
      </c>
      <c r="N278" s="535" t="str">
        <f>IF(K278="", "", IF(E278="", "",IF(B.TransitionalProg!$H$8&gt;0,"",IF(K278&lt;L278,"overHOUSED?",IF(K278&gt;M278, "OVERcrowded?","")))))</f>
        <v/>
      </c>
      <c r="O278" s="536"/>
      <c r="P278" s="737"/>
      <c r="Q278" s="532"/>
      <c r="R278" s="532"/>
      <c r="S278" s="532"/>
      <c r="T278" s="532"/>
      <c r="U278" s="826" t="str">
        <f t="shared" si="16"/>
        <v/>
      </c>
      <c r="V278" s="531"/>
      <c r="W278" s="532"/>
      <c r="X278" s="537" t="str">
        <f t="shared" si="17"/>
        <v/>
      </c>
      <c r="Y278" s="538">
        <f>INDEX(D2.Demographic!$G:$G,MATCH($C278,D2.Demographic!$C:$C,0))</f>
        <v>0</v>
      </c>
      <c r="Z278" s="538">
        <f>INDEX(D2.Demographic!$H:$H,MATCH($C278,D2.Demographic!$C:$C,0))</f>
        <v>0</v>
      </c>
      <c r="AA278" s="538">
        <f>INDEX(D2.Demographic!$I:$I,MATCH($C278,D2.Demographic!$C:$C,0))</f>
        <v>0</v>
      </c>
      <c r="AB278" s="538">
        <f>INDEX(D2.Demographic!$J:$J,MATCH($C278,D2.Demographic!$C:$C,0))</f>
        <v>0</v>
      </c>
      <c r="AC278" s="538">
        <f>INDEX(D2.Demographic!$K:$K,MATCH($C278,D2.Demographic!$C:$C,0))</f>
        <v>0</v>
      </c>
      <c r="AD278" s="538">
        <f>INDEX(D2.Demographic!$L:$L,MATCH($C278,D2.Demographic!$C:$C,0))</f>
        <v>0</v>
      </c>
      <c r="AE278" s="538">
        <f>INDEX(D2.Demographic!$M:$M,MATCH($C278,D2.Demographic!$C:$C,0))</f>
        <v>0</v>
      </c>
      <c r="AF278" s="538">
        <f>INDEX(D2.Demographic!$N:$N,MATCH($C278,D2.Demographic!$C:$C,0))</f>
        <v>0</v>
      </c>
    </row>
    <row r="279" spans="1:32" ht="20.100000000000001" customHeight="1">
      <c r="A279" s="527" t="str">
        <f t="shared" si="18"/>
        <v/>
      </c>
      <c r="B279" s="527" t="str">
        <f t="shared" si="19"/>
        <v/>
      </c>
      <c r="C279" s="542">
        <v>265</v>
      </c>
      <c r="D279" s="529"/>
      <c r="E279" s="530"/>
      <c r="F279" s="531"/>
      <c r="G279" s="532"/>
      <c r="H279" s="530"/>
      <c r="I279" s="533"/>
      <c r="J279" s="532"/>
      <c r="K279" s="530"/>
      <c r="L279" s="534" t="str">
        <f>IF($K279="","",IF($E279="","",IF(B.TransitionalProg!$H$8&gt;0,"",VLOOKUP($E279,' A.Property'!$P$44:$R$50,2,FALSE))))</f>
        <v/>
      </c>
      <c r="M279" s="534" t="str">
        <f>IF($K279="","",IF($E279="","",IF(B.TransitionalProg!$H$8&gt;0,"",VLOOKUP($E279,' A.Property'!$P$44:$R$50,3,FALSE))))</f>
        <v/>
      </c>
      <c r="N279" s="535" t="str">
        <f>IF(K279="", "", IF(E279="", "",IF(B.TransitionalProg!$H$8&gt;0,"",IF(K279&lt;L279,"overHOUSED?",IF(K279&gt;M279, "OVERcrowded?","")))))</f>
        <v/>
      </c>
      <c r="O279" s="536"/>
      <c r="P279" s="737"/>
      <c r="Q279" s="532"/>
      <c r="R279" s="532"/>
      <c r="S279" s="532"/>
      <c r="T279" s="532"/>
      <c r="U279" s="826" t="str">
        <f t="shared" si="16"/>
        <v/>
      </c>
      <c r="V279" s="531"/>
      <c r="W279" s="532"/>
      <c r="X279" s="537" t="str">
        <f t="shared" si="17"/>
        <v/>
      </c>
      <c r="Y279" s="538">
        <f>INDEX(D2.Demographic!$G:$G,MATCH($C279,D2.Demographic!$C:$C,0))</f>
        <v>0</v>
      </c>
      <c r="Z279" s="538">
        <f>INDEX(D2.Demographic!$H:$H,MATCH($C279,D2.Demographic!$C:$C,0))</f>
        <v>0</v>
      </c>
      <c r="AA279" s="538">
        <f>INDEX(D2.Demographic!$I:$I,MATCH($C279,D2.Demographic!$C:$C,0))</f>
        <v>0</v>
      </c>
      <c r="AB279" s="538">
        <f>INDEX(D2.Demographic!$J:$J,MATCH($C279,D2.Demographic!$C:$C,0))</f>
        <v>0</v>
      </c>
      <c r="AC279" s="538">
        <f>INDEX(D2.Demographic!$K:$K,MATCH($C279,D2.Demographic!$C:$C,0))</f>
        <v>0</v>
      </c>
      <c r="AD279" s="538">
        <f>INDEX(D2.Demographic!$L:$L,MATCH($C279,D2.Demographic!$C:$C,0))</f>
        <v>0</v>
      </c>
      <c r="AE279" s="538">
        <f>INDEX(D2.Demographic!$M:$M,MATCH($C279,D2.Demographic!$C:$C,0))</f>
        <v>0</v>
      </c>
      <c r="AF279" s="538">
        <f>INDEX(D2.Demographic!$N:$N,MATCH($C279,D2.Demographic!$C:$C,0))</f>
        <v>0</v>
      </c>
    </row>
    <row r="280" spans="1:32" ht="20.100000000000001" customHeight="1">
      <c r="A280" s="527" t="str">
        <f t="shared" si="18"/>
        <v/>
      </c>
      <c r="B280" s="527" t="str">
        <f t="shared" si="19"/>
        <v/>
      </c>
      <c r="C280" s="542">
        <v>266</v>
      </c>
      <c r="D280" s="529"/>
      <c r="E280" s="530"/>
      <c r="F280" s="531"/>
      <c r="G280" s="532"/>
      <c r="H280" s="530"/>
      <c r="I280" s="533"/>
      <c r="J280" s="532"/>
      <c r="K280" s="530"/>
      <c r="L280" s="534" t="str">
        <f>IF($K280="","",IF($E280="","",IF(B.TransitionalProg!$H$8&gt;0,"",VLOOKUP($E280,' A.Property'!$P$44:$R$50,2,FALSE))))</f>
        <v/>
      </c>
      <c r="M280" s="534" t="str">
        <f>IF($K280="","",IF($E280="","",IF(B.TransitionalProg!$H$8&gt;0,"",VLOOKUP($E280,' A.Property'!$P$44:$R$50,3,FALSE))))</f>
        <v/>
      </c>
      <c r="N280" s="535" t="str">
        <f>IF(K280="", "", IF(E280="", "",IF(B.TransitionalProg!$H$8&gt;0,"",IF(K280&lt;L280,"overHOUSED?",IF(K280&gt;M280, "OVERcrowded?","")))))</f>
        <v/>
      </c>
      <c r="O280" s="536"/>
      <c r="P280" s="737"/>
      <c r="Q280" s="532"/>
      <c r="R280" s="532"/>
      <c r="S280" s="532"/>
      <c r="T280" s="532"/>
      <c r="U280" s="826" t="str">
        <f t="shared" si="16"/>
        <v/>
      </c>
      <c r="V280" s="531"/>
      <c r="W280" s="532"/>
      <c r="X280" s="537" t="str">
        <f t="shared" si="17"/>
        <v/>
      </c>
      <c r="Y280" s="538">
        <f>INDEX(D2.Demographic!$G:$G,MATCH($C280,D2.Demographic!$C:$C,0))</f>
        <v>0</v>
      </c>
      <c r="Z280" s="538">
        <f>INDEX(D2.Demographic!$H:$H,MATCH($C280,D2.Demographic!$C:$C,0))</f>
        <v>0</v>
      </c>
      <c r="AA280" s="538">
        <f>INDEX(D2.Demographic!$I:$I,MATCH($C280,D2.Demographic!$C:$C,0))</f>
        <v>0</v>
      </c>
      <c r="AB280" s="538">
        <f>INDEX(D2.Demographic!$J:$J,MATCH($C280,D2.Demographic!$C:$C,0))</f>
        <v>0</v>
      </c>
      <c r="AC280" s="538">
        <f>INDEX(D2.Demographic!$K:$K,MATCH($C280,D2.Demographic!$C:$C,0))</f>
        <v>0</v>
      </c>
      <c r="AD280" s="538">
        <f>INDEX(D2.Demographic!$L:$L,MATCH($C280,D2.Demographic!$C:$C,0))</f>
        <v>0</v>
      </c>
      <c r="AE280" s="538">
        <f>INDEX(D2.Demographic!$M:$M,MATCH($C280,D2.Demographic!$C:$C,0))</f>
        <v>0</v>
      </c>
      <c r="AF280" s="538">
        <f>INDEX(D2.Demographic!$N:$N,MATCH($C280,D2.Demographic!$C:$C,0))</f>
        <v>0</v>
      </c>
    </row>
    <row r="281" spans="1:32" ht="20.100000000000001" customHeight="1">
      <c r="A281" s="527" t="str">
        <f t="shared" si="18"/>
        <v/>
      </c>
      <c r="B281" s="527" t="str">
        <f t="shared" si="19"/>
        <v/>
      </c>
      <c r="C281" s="542">
        <v>267</v>
      </c>
      <c r="D281" s="529"/>
      <c r="E281" s="530"/>
      <c r="F281" s="531"/>
      <c r="G281" s="532"/>
      <c r="H281" s="530"/>
      <c r="I281" s="533"/>
      <c r="J281" s="532"/>
      <c r="K281" s="530"/>
      <c r="L281" s="534" t="str">
        <f>IF($K281="","",IF($E281="","",IF(B.TransitionalProg!$H$8&gt;0,"",VLOOKUP($E281,' A.Property'!$P$44:$R$50,2,FALSE))))</f>
        <v/>
      </c>
      <c r="M281" s="534" t="str">
        <f>IF($K281="","",IF($E281="","",IF(B.TransitionalProg!$H$8&gt;0,"",VLOOKUP($E281,' A.Property'!$P$44:$R$50,3,FALSE))))</f>
        <v/>
      </c>
      <c r="N281" s="535" t="str">
        <f>IF(K281="", "", IF(E281="", "",IF(B.TransitionalProg!$H$8&gt;0,"",IF(K281&lt;L281,"overHOUSED?",IF(K281&gt;M281, "OVERcrowded?","")))))</f>
        <v/>
      </c>
      <c r="O281" s="536"/>
      <c r="P281" s="737"/>
      <c r="Q281" s="532"/>
      <c r="R281" s="532"/>
      <c r="S281" s="532"/>
      <c r="T281" s="532"/>
      <c r="U281" s="826" t="str">
        <f t="shared" si="16"/>
        <v/>
      </c>
      <c r="V281" s="531"/>
      <c r="W281" s="532"/>
      <c r="X281" s="537" t="str">
        <f t="shared" si="17"/>
        <v/>
      </c>
      <c r="Y281" s="538">
        <f>INDEX(D2.Demographic!$G:$G,MATCH($C281,D2.Demographic!$C:$C,0))</f>
        <v>0</v>
      </c>
      <c r="Z281" s="538">
        <f>INDEX(D2.Demographic!$H:$H,MATCH($C281,D2.Demographic!$C:$C,0))</f>
        <v>0</v>
      </c>
      <c r="AA281" s="538">
        <f>INDEX(D2.Demographic!$I:$I,MATCH($C281,D2.Demographic!$C:$C,0))</f>
        <v>0</v>
      </c>
      <c r="AB281" s="538">
        <f>INDEX(D2.Demographic!$J:$J,MATCH($C281,D2.Demographic!$C:$C,0))</f>
        <v>0</v>
      </c>
      <c r="AC281" s="538">
        <f>INDEX(D2.Demographic!$K:$K,MATCH($C281,D2.Demographic!$C:$C,0))</f>
        <v>0</v>
      </c>
      <c r="AD281" s="538">
        <f>INDEX(D2.Demographic!$L:$L,MATCH($C281,D2.Demographic!$C:$C,0))</f>
        <v>0</v>
      </c>
      <c r="AE281" s="538">
        <f>INDEX(D2.Demographic!$M:$M,MATCH($C281,D2.Demographic!$C:$C,0))</f>
        <v>0</v>
      </c>
      <c r="AF281" s="538">
        <f>INDEX(D2.Demographic!$N:$N,MATCH($C281,D2.Demographic!$C:$C,0))</f>
        <v>0</v>
      </c>
    </row>
    <row r="282" spans="1:32" ht="20.100000000000001" customHeight="1">
      <c r="A282" s="527" t="str">
        <f t="shared" si="18"/>
        <v/>
      </c>
      <c r="B282" s="527" t="str">
        <f t="shared" si="19"/>
        <v/>
      </c>
      <c r="C282" s="542">
        <v>268</v>
      </c>
      <c r="D282" s="529"/>
      <c r="E282" s="530"/>
      <c r="F282" s="531"/>
      <c r="G282" s="532"/>
      <c r="H282" s="530"/>
      <c r="I282" s="533"/>
      <c r="J282" s="532"/>
      <c r="K282" s="530"/>
      <c r="L282" s="534" t="str">
        <f>IF($K282="","",IF($E282="","",IF(B.TransitionalProg!$H$8&gt;0,"",VLOOKUP($E282,' A.Property'!$P$44:$R$50,2,FALSE))))</f>
        <v/>
      </c>
      <c r="M282" s="534" t="str">
        <f>IF($K282="","",IF($E282="","",IF(B.TransitionalProg!$H$8&gt;0,"",VLOOKUP($E282,' A.Property'!$P$44:$R$50,3,FALSE))))</f>
        <v/>
      </c>
      <c r="N282" s="535" t="str">
        <f>IF(K282="", "", IF(E282="", "",IF(B.TransitionalProg!$H$8&gt;0,"",IF(K282&lt;L282,"overHOUSED?",IF(K282&gt;M282, "OVERcrowded?","")))))</f>
        <v/>
      </c>
      <c r="O282" s="536"/>
      <c r="P282" s="737"/>
      <c r="Q282" s="532"/>
      <c r="R282" s="532"/>
      <c r="S282" s="532"/>
      <c r="T282" s="532"/>
      <c r="U282" s="826" t="str">
        <f t="shared" si="16"/>
        <v/>
      </c>
      <c r="V282" s="531"/>
      <c r="W282" s="532"/>
      <c r="X282" s="537" t="str">
        <f t="shared" si="17"/>
        <v/>
      </c>
      <c r="Y282" s="538">
        <f>INDEX(D2.Demographic!$G:$G,MATCH($C282,D2.Demographic!$C:$C,0))</f>
        <v>0</v>
      </c>
      <c r="Z282" s="538">
        <f>INDEX(D2.Demographic!$H:$H,MATCH($C282,D2.Demographic!$C:$C,0))</f>
        <v>0</v>
      </c>
      <c r="AA282" s="538">
        <f>INDEX(D2.Demographic!$I:$I,MATCH($C282,D2.Demographic!$C:$C,0))</f>
        <v>0</v>
      </c>
      <c r="AB282" s="538">
        <f>INDEX(D2.Demographic!$J:$J,MATCH($C282,D2.Demographic!$C:$C,0))</f>
        <v>0</v>
      </c>
      <c r="AC282" s="538">
        <f>INDEX(D2.Demographic!$K:$K,MATCH($C282,D2.Demographic!$C:$C,0))</f>
        <v>0</v>
      </c>
      <c r="AD282" s="538">
        <f>INDEX(D2.Demographic!$L:$L,MATCH($C282,D2.Demographic!$C:$C,0))</f>
        <v>0</v>
      </c>
      <c r="AE282" s="538">
        <f>INDEX(D2.Demographic!$M:$M,MATCH($C282,D2.Demographic!$C:$C,0))</f>
        <v>0</v>
      </c>
      <c r="AF282" s="538">
        <f>INDEX(D2.Demographic!$N:$N,MATCH($C282,D2.Demographic!$C:$C,0))</f>
        <v>0</v>
      </c>
    </row>
    <row r="283" spans="1:32" ht="20.100000000000001" customHeight="1">
      <c r="A283" s="527" t="str">
        <f t="shared" si="18"/>
        <v/>
      </c>
      <c r="B283" s="527" t="str">
        <f t="shared" si="19"/>
        <v/>
      </c>
      <c r="C283" s="542">
        <v>269</v>
      </c>
      <c r="D283" s="529"/>
      <c r="E283" s="530"/>
      <c r="F283" s="531"/>
      <c r="G283" s="532"/>
      <c r="H283" s="530"/>
      <c r="I283" s="533"/>
      <c r="J283" s="532"/>
      <c r="K283" s="530"/>
      <c r="L283" s="534" t="str">
        <f>IF($K283="","",IF($E283="","",IF(B.TransitionalProg!$H$8&gt;0,"",VLOOKUP($E283,' A.Property'!$P$44:$R$50,2,FALSE))))</f>
        <v/>
      </c>
      <c r="M283" s="534" t="str">
        <f>IF($K283="","",IF($E283="","",IF(B.TransitionalProg!$H$8&gt;0,"",VLOOKUP($E283,' A.Property'!$P$44:$R$50,3,FALSE))))</f>
        <v/>
      </c>
      <c r="N283" s="535" t="str">
        <f>IF(K283="", "", IF(E283="", "",IF(B.TransitionalProg!$H$8&gt;0,"",IF(K283&lt;L283,"overHOUSED?",IF(K283&gt;M283, "OVERcrowded?","")))))</f>
        <v/>
      </c>
      <c r="O283" s="536"/>
      <c r="P283" s="737"/>
      <c r="Q283" s="532"/>
      <c r="R283" s="532"/>
      <c r="S283" s="532"/>
      <c r="T283" s="532"/>
      <c r="U283" s="826" t="str">
        <f t="shared" si="16"/>
        <v/>
      </c>
      <c r="V283" s="531"/>
      <c r="W283" s="532"/>
      <c r="X283" s="537" t="str">
        <f t="shared" si="17"/>
        <v/>
      </c>
      <c r="Y283" s="538">
        <f>INDEX(D2.Demographic!$G:$G,MATCH($C283,D2.Demographic!$C:$C,0))</f>
        <v>0</v>
      </c>
      <c r="Z283" s="538">
        <f>INDEX(D2.Demographic!$H:$H,MATCH($C283,D2.Demographic!$C:$C,0))</f>
        <v>0</v>
      </c>
      <c r="AA283" s="538">
        <f>INDEX(D2.Demographic!$I:$I,MATCH($C283,D2.Demographic!$C:$C,0))</f>
        <v>0</v>
      </c>
      <c r="AB283" s="538">
        <f>INDEX(D2.Demographic!$J:$J,MATCH($C283,D2.Demographic!$C:$C,0))</f>
        <v>0</v>
      </c>
      <c r="AC283" s="538">
        <f>INDEX(D2.Demographic!$K:$K,MATCH($C283,D2.Demographic!$C:$C,0))</f>
        <v>0</v>
      </c>
      <c r="AD283" s="538">
        <f>INDEX(D2.Demographic!$L:$L,MATCH($C283,D2.Demographic!$C:$C,0))</f>
        <v>0</v>
      </c>
      <c r="AE283" s="538">
        <f>INDEX(D2.Demographic!$M:$M,MATCH($C283,D2.Demographic!$C:$C,0))</f>
        <v>0</v>
      </c>
      <c r="AF283" s="538">
        <f>INDEX(D2.Demographic!$N:$N,MATCH($C283,D2.Demographic!$C:$C,0))</f>
        <v>0</v>
      </c>
    </row>
    <row r="284" spans="1:32" ht="20.100000000000001" customHeight="1">
      <c r="A284" s="527" t="str">
        <f t="shared" si="18"/>
        <v/>
      </c>
      <c r="B284" s="527" t="str">
        <f t="shared" si="19"/>
        <v/>
      </c>
      <c r="C284" s="542">
        <v>270</v>
      </c>
      <c r="D284" s="529"/>
      <c r="E284" s="530"/>
      <c r="F284" s="531"/>
      <c r="G284" s="532"/>
      <c r="H284" s="530"/>
      <c r="I284" s="533"/>
      <c r="J284" s="532"/>
      <c r="K284" s="530"/>
      <c r="L284" s="534" t="str">
        <f>IF($K284="","",IF($E284="","",IF(B.TransitionalProg!$H$8&gt;0,"",VLOOKUP($E284,' A.Property'!$P$44:$R$50,2,FALSE))))</f>
        <v/>
      </c>
      <c r="M284" s="534" t="str">
        <f>IF($K284="","",IF($E284="","",IF(B.TransitionalProg!$H$8&gt;0,"",VLOOKUP($E284,' A.Property'!$P$44:$R$50,3,FALSE))))</f>
        <v/>
      </c>
      <c r="N284" s="535" t="str">
        <f>IF(K284="", "", IF(E284="", "",IF(B.TransitionalProg!$H$8&gt;0,"",IF(K284&lt;L284,"overHOUSED?",IF(K284&gt;M284, "OVERcrowded?","")))))</f>
        <v/>
      </c>
      <c r="O284" s="536"/>
      <c r="P284" s="737"/>
      <c r="Q284" s="532"/>
      <c r="R284" s="532"/>
      <c r="S284" s="532"/>
      <c r="T284" s="532"/>
      <c r="U284" s="826" t="str">
        <f t="shared" si="16"/>
        <v/>
      </c>
      <c r="V284" s="531"/>
      <c r="W284" s="532"/>
      <c r="X284" s="537" t="str">
        <f t="shared" si="17"/>
        <v/>
      </c>
      <c r="Y284" s="538">
        <f>INDEX(D2.Demographic!$G:$G,MATCH($C284,D2.Demographic!$C:$C,0))</f>
        <v>0</v>
      </c>
      <c r="Z284" s="538">
        <f>INDEX(D2.Demographic!$H:$H,MATCH($C284,D2.Demographic!$C:$C,0))</f>
        <v>0</v>
      </c>
      <c r="AA284" s="538">
        <f>INDEX(D2.Demographic!$I:$I,MATCH($C284,D2.Demographic!$C:$C,0))</f>
        <v>0</v>
      </c>
      <c r="AB284" s="538">
        <f>INDEX(D2.Demographic!$J:$J,MATCH($C284,D2.Demographic!$C:$C,0))</f>
        <v>0</v>
      </c>
      <c r="AC284" s="538">
        <f>INDEX(D2.Demographic!$K:$K,MATCH($C284,D2.Demographic!$C:$C,0))</f>
        <v>0</v>
      </c>
      <c r="AD284" s="538">
        <f>INDEX(D2.Demographic!$L:$L,MATCH($C284,D2.Demographic!$C:$C,0))</f>
        <v>0</v>
      </c>
      <c r="AE284" s="538">
        <f>INDEX(D2.Demographic!$M:$M,MATCH($C284,D2.Demographic!$C:$C,0))</f>
        <v>0</v>
      </c>
      <c r="AF284" s="538">
        <f>INDEX(D2.Demographic!$N:$N,MATCH($C284,D2.Demographic!$C:$C,0))</f>
        <v>0</v>
      </c>
    </row>
    <row r="285" spans="1:32" ht="20.100000000000001" customHeight="1">
      <c r="A285" s="527" t="str">
        <f t="shared" si="18"/>
        <v/>
      </c>
      <c r="B285" s="527" t="str">
        <f t="shared" si="19"/>
        <v/>
      </c>
      <c r="C285" s="542">
        <v>271</v>
      </c>
      <c r="D285" s="529"/>
      <c r="E285" s="530"/>
      <c r="F285" s="531"/>
      <c r="G285" s="532"/>
      <c r="H285" s="530"/>
      <c r="I285" s="533"/>
      <c r="J285" s="532"/>
      <c r="K285" s="530"/>
      <c r="L285" s="534" t="str">
        <f>IF($K285="","",IF($E285="","",IF(B.TransitionalProg!$H$8&gt;0,"",VLOOKUP($E285,' A.Property'!$P$44:$R$50,2,FALSE))))</f>
        <v/>
      </c>
      <c r="M285" s="534" t="str">
        <f>IF($K285="","",IF($E285="","",IF(B.TransitionalProg!$H$8&gt;0,"",VLOOKUP($E285,' A.Property'!$P$44:$R$50,3,FALSE))))</f>
        <v/>
      </c>
      <c r="N285" s="535" t="str">
        <f>IF(K285="", "", IF(E285="", "",IF(B.TransitionalProg!$H$8&gt;0,"",IF(K285&lt;L285,"overHOUSED?",IF(K285&gt;M285, "OVERcrowded?","")))))</f>
        <v/>
      </c>
      <c r="O285" s="536"/>
      <c r="P285" s="737"/>
      <c r="Q285" s="532"/>
      <c r="R285" s="532"/>
      <c r="S285" s="532"/>
      <c r="T285" s="532"/>
      <c r="U285" s="826" t="str">
        <f t="shared" si="16"/>
        <v/>
      </c>
      <c r="V285" s="531"/>
      <c r="W285" s="532"/>
      <c r="X285" s="537" t="str">
        <f t="shared" si="17"/>
        <v/>
      </c>
      <c r="Y285" s="538">
        <f>INDEX(D2.Demographic!$G:$G,MATCH($C285,D2.Demographic!$C:$C,0))</f>
        <v>0</v>
      </c>
      <c r="Z285" s="538">
        <f>INDEX(D2.Demographic!$H:$H,MATCH($C285,D2.Demographic!$C:$C,0))</f>
        <v>0</v>
      </c>
      <c r="AA285" s="538">
        <f>INDEX(D2.Demographic!$I:$I,MATCH($C285,D2.Demographic!$C:$C,0))</f>
        <v>0</v>
      </c>
      <c r="AB285" s="538">
        <f>INDEX(D2.Demographic!$J:$J,MATCH($C285,D2.Demographic!$C:$C,0))</f>
        <v>0</v>
      </c>
      <c r="AC285" s="538">
        <f>INDEX(D2.Demographic!$K:$K,MATCH($C285,D2.Demographic!$C:$C,0))</f>
        <v>0</v>
      </c>
      <c r="AD285" s="538">
        <f>INDEX(D2.Demographic!$L:$L,MATCH($C285,D2.Demographic!$C:$C,0))</f>
        <v>0</v>
      </c>
      <c r="AE285" s="538">
        <f>INDEX(D2.Demographic!$M:$M,MATCH($C285,D2.Demographic!$C:$C,0))</f>
        <v>0</v>
      </c>
      <c r="AF285" s="538">
        <f>INDEX(D2.Demographic!$N:$N,MATCH($C285,D2.Demographic!$C:$C,0))</f>
        <v>0</v>
      </c>
    </row>
    <row r="286" spans="1:32" ht="20.100000000000001" customHeight="1">
      <c r="A286" s="527" t="str">
        <f t="shared" si="18"/>
        <v/>
      </c>
      <c r="B286" s="527" t="str">
        <f t="shared" si="19"/>
        <v/>
      </c>
      <c r="C286" s="542">
        <v>272</v>
      </c>
      <c r="D286" s="529"/>
      <c r="E286" s="530"/>
      <c r="F286" s="531"/>
      <c r="G286" s="532"/>
      <c r="H286" s="530"/>
      <c r="I286" s="533"/>
      <c r="J286" s="532"/>
      <c r="K286" s="530"/>
      <c r="L286" s="534" t="str">
        <f>IF($K286="","",IF($E286="","",IF(B.TransitionalProg!$H$8&gt;0,"",VLOOKUP($E286,' A.Property'!$P$44:$R$50,2,FALSE))))</f>
        <v/>
      </c>
      <c r="M286" s="534" t="str">
        <f>IF($K286="","",IF($E286="","",IF(B.TransitionalProg!$H$8&gt;0,"",VLOOKUP($E286,' A.Property'!$P$44:$R$50,3,FALSE))))</f>
        <v/>
      </c>
      <c r="N286" s="535" t="str">
        <f>IF(K286="", "", IF(E286="", "",IF(B.TransitionalProg!$H$8&gt;0,"",IF(K286&lt;L286,"overHOUSED?",IF(K286&gt;M286, "OVERcrowded?","")))))</f>
        <v/>
      </c>
      <c r="O286" s="536"/>
      <c r="P286" s="737"/>
      <c r="Q286" s="532"/>
      <c r="R286" s="532"/>
      <c r="S286" s="532"/>
      <c r="T286" s="532"/>
      <c r="U286" s="826" t="str">
        <f t="shared" si="16"/>
        <v/>
      </c>
      <c r="V286" s="531"/>
      <c r="W286" s="532"/>
      <c r="X286" s="537" t="str">
        <f t="shared" si="17"/>
        <v/>
      </c>
      <c r="Y286" s="538">
        <f>INDEX(D2.Demographic!$G:$G,MATCH($C286,D2.Demographic!$C:$C,0))</f>
        <v>0</v>
      </c>
      <c r="Z286" s="538">
        <f>INDEX(D2.Demographic!$H:$H,MATCH($C286,D2.Demographic!$C:$C,0))</f>
        <v>0</v>
      </c>
      <c r="AA286" s="538">
        <f>INDEX(D2.Demographic!$I:$I,MATCH($C286,D2.Demographic!$C:$C,0))</f>
        <v>0</v>
      </c>
      <c r="AB286" s="538">
        <f>INDEX(D2.Demographic!$J:$J,MATCH($C286,D2.Demographic!$C:$C,0))</f>
        <v>0</v>
      </c>
      <c r="AC286" s="538">
        <f>INDEX(D2.Demographic!$K:$K,MATCH($C286,D2.Demographic!$C:$C,0))</f>
        <v>0</v>
      </c>
      <c r="AD286" s="538">
        <f>INDEX(D2.Demographic!$L:$L,MATCH($C286,D2.Demographic!$C:$C,0))</f>
        <v>0</v>
      </c>
      <c r="AE286" s="538">
        <f>INDEX(D2.Demographic!$M:$M,MATCH($C286,D2.Demographic!$C:$C,0))</f>
        <v>0</v>
      </c>
      <c r="AF286" s="538">
        <f>INDEX(D2.Demographic!$N:$N,MATCH($C286,D2.Demographic!$C:$C,0))</f>
        <v>0</v>
      </c>
    </row>
    <row r="287" spans="1:32" ht="20.100000000000001" customHeight="1">
      <c r="A287" s="527" t="str">
        <f t="shared" si="18"/>
        <v/>
      </c>
      <c r="B287" s="527" t="str">
        <f t="shared" si="19"/>
        <v/>
      </c>
      <c r="C287" s="542">
        <v>273</v>
      </c>
      <c r="D287" s="529"/>
      <c r="E287" s="530"/>
      <c r="F287" s="531"/>
      <c r="G287" s="532"/>
      <c r="H287" s="530"/>
      <c r="I287" s="533"/>
      <c r="J287" s="532"/>
      <c r="K287" s="530"/>
      <c r="L287" s="534" t="str">
        <f>IF($K287="","",IF($E287="","",IF(B.TransitionalProg!$H$8&gt;0,"",VLOOKUP($E287,' A.Property'!$P$44:$R$50,2,FALSE))))</f>
        <v/>
      </c>
      <c r="M287" s="534" t="str">
        <f>IF($K287="","",IF($E287="","",IF(B.TransitionalProg!$H$8&gt;0,"",VLOOKUP($E287,' A.Property'!$P$44:$R$50,3,FALSE))))</f>
        <v/>
      </c>
      <c r="N287" s="535" t="str">
        <f>IF(K287="", "", IF(E287="", "",IF(B.TransitionalProg!$H$8&gt;0,"",IF(K287&lt;L287,"overHOUSED?",IF(K287&gt;M287, "OVERcrowded?","")))))</f>
        <v/>
      </c>
      <c r="O287" s="536"/>
      <c r="P287" s="737"/>
      <c r="Q287" s="532"/>
      <c r="R287" s="532"/>
      <c r="S287" s="532"/>
      <c r="T287" s="532"/>
      <c r="U287" s="826" t="str">
        <f t="shared" si="16"/>
        <v/>
      </c>
      <c r="V287" s="531"/>
      <c r="W287" s="532"/>
      <c r="X287" s="537" t="str">
        <f t="shared" si="17"/>
        <v/>
      </c>
      <c r="Y287" s="538">
        <f>INDEX(D2.Demographic!$G:$G,MATCH($C287,D2.Demographic!$C:$C,0))</f>
        <v>0</v>
      </c>
      <c r="Z287" s="538">
        <f>INDEX(D2.Demographic!$H:$H,MATCH($C287,D2.Demographic!$C:$C,0))</f>
        <v>0</v>
      </c>
      <c r="AA287" s="538">
        <f>INDEX(D2.Demographic!$I:$I,MATCH($C287,D2.Demographic!$C:$C,0))</f>
        <v>0</v>
      </c>
      <c r="AB287" s="538">
        <f>INDEX(D2.Demographic!$J:$J,MATCH($C287,D2.Demographic!$C:$C,0))</f>
        <v>0</v>
      </c>
      <c r="AC287" s="538">
        <f>INDEX(D2.Demographic!$K:$K,MATCH($C287,D2.Demographic!$C:$C,0))</f>
        <v>0</v>
      </c>
      <c r="AD287" s="538">
        <f>INDEX(D2.Demographic!$L:$L,MATCH($C287,D2.Demographic!$C:$C,0))</f>
        <v>0</v>
      </c>
      <c r="AE287" s="538">
        <f>INDEX(D2.Demographic!$M:$M,MATCH($C287,D2.Demographic!$C:$C,0))</f>
        <v>0</v>
      </c>
      <c r="AF287" s="538">
        <f>INDEX(D2.Demographic!$N:$N,MATCH($C287,D2.Demographic!$C:$C,0))</f>
        <v>0</v>
      </c>
    </row>
    <row r="288" spans="1:32" ht="20.100000000000001" customHeight="1">
      <c r="A288" s="527" t="str">
        <f t="shared" si="18"/>
        <v/>
      </c>
      <c r="B288" s="527" t="str">
        <f t="shared" si="19"/>
        <v/>
      </c>
      <c r="C288" s="542">
        <v>274</v>
      </c>
      <c r="D288" s="529"/>
      <c r="E288" s="530"/>
      <c r="F288" s="531"/>
      <c r="G288" s="532"/>
      <c r="H288" s="530"/>
      <c r="I288" s="533"/>
      <c r="J288" s="532"/>
      <c r="K288" s="530"/>
      <c r="L288" s="534" t="str">
        <f>IF($K288="","",IF($E288="","",IF(B.TransitionalProg!$H$8&gt;0,"",VLOOKUP($E288,' A.Property'!$P$44:$R$50,2,FALSE))))</f>
        <v/>
      </c>
      <c r="M288" s="534" t="str">
        <f>IF($K288="","",IF($E288="","",IF(B.TransitionalProg!$H$8&gt;0,"",VLOOKUP($E288,' A.Property'!$P$44:$R$50,3,FALSE))))</f>
        <v/>
      </c>
      <c r="N288" s="535" t="str">
        <f>IF(K288="", "", IF(E288="", "",IF(B.TransitionalProg!$H$8&gt;0,"",IF(K288&lt;L288,"overHOUSED?",IF(K288&gt;M288, "OVERcrowded?","")))))</f>
        <v/>
      </c>
      <c r="O288" s="536"/>
      <c r="P288" s="737"/>
      <c r="Q288" s="532"/>
      <c r="R288" s="532"/>
      <c r="S288" s="532"/>
      <c r="T288" s="532"/>
      <c r="U288" s="826" t="str">
        <f t="shared" si="16"/>
        <v/>
      </c>
      <c r="V288" s="531"/>
      <c r="W288" s="532"/>
      <c r="X288" s="537" t="str">
        <f t="shared" si="17"/>
        <v/>
      </c>
      <c r="Y288" s="538">
        <f>INDEX(D2.Demographic!$G:$G,MATCH($C288,D2.Demographic!$C:$C,0))</f>
        <v>0</v>
      </c>
      <c r="Z288" s="538">
        <f>INDEX(D2.Demographic!$H:$H,MATCH($C288,D2.Demographic!$C:$C,0))</f>
        <v>0</v>
      </c>
      <c r="AA288" s="538">
        <f>INDEX(D2.Demographic!$I:$I,MATCH($C288,D2.Demographic!$C:$C,0))</f>
        <v>0</v>
      </c>
      <c r="AB288" s="538">
        <f>INDEX(D2.Demographic!$J:$J,MATCH($C288,D2.Demographic!$C:$C,0))</f>
        <v>0</v>
      </c>
      <c r="AC288" s="538">
        <f>INDEX(D2.Demographic!$K:$K,MATCH($C288,D2.Demographic!$C:$C,0))</f>
        <v>0</v>
      </c>
      <c r="AD288" s="538">
        <f>INDEX(D2.Demographic!$L:$L,MATCH($C288,D2.Demographic!$C:$C,0))</f>
        <v>0</v>
      </c>
      <c r="AE288" s="538">
        <f>INDEX(D2.Demographic!$M:$M,MATCH($C288,D2.Demographic!$C:$C,0))</f>
        <v>0</v>
      </c>
      <c r="AF288" s="538">
        <f>INDEX(D2.Demographic!$N:$N,MATCH($C288,D2.Demographic!$C:$C,0))</f>
        <v>0</v>
      </c>
    </row>
    <row r="289" spans="1:32" ht="20.100000000000001" customHeight="1">
      <c r="A289" s="527" t="str">
        <f t="shared" si="18"/>
        <v/>
      </c>
      <c r="B289" s="527" t="str">
        <f t="shared" si="19"/>
        <v/>
      </c>
      <c r="C289" s="542">
        <v>275</v>
      </c>
      <c r="D289" s="529"/>
      <c r="E289" s="530"/>
      <c r="F289" s="531"/>
      <c r="G289" s="532"/>
      <c r="H289" s="530"/>
      <c r="I289" s="533"/>
      <c r="J289" s="532"/>
      <c r="K289" s="530"/>
      <c r="L289" s="534" t="str">
        <f>IF($K289="","",IF($E289="","",IF(B.TransitionalProg!$H$8&gt;0,"",VLOOKUP($E289,' A.Property'!$P$44:$R$50,2,FALSE))))</f>
        <v/>
      </c>
      <c r="M289" s="534" t="str">
        <f>IF($K289="","",IF($E289="","",IF(B.TransitionalProg!$H$8&gt;0,"",VLOOKUP($E289,' A.Property'!$P$44:$R$50,3,FALSE))))</f>
        <v/>
      </c>
      <c r="N289" s="535" t="str">
        <f>IF(K289="", "", IF(E289="", "",IF(B.TransitionalProg!$H$8&gt;0,"",IF(K289&lt;L289,"overHOUSED?",IF(K289&gt;M289, "OVERcrowded?","")))))</f>
        <v/>
      </c>
      <c r="O289" s="536"/>
      <c r="P289" s="737"/>
      <c r="Q289" s="532"/>
      <c r="R289" s="532"/>
      <c r="S289" s="532"/>
      <c r="T289" s="532"/>
      <c r="U289" s="826" t="str">
        <f t="shared" si="16"/>
        <v/>
      </c>
      <c r="V289" s="531"/>
      <c r="W289" s="532"/>
      <c r="X289" s="537" t="str">
        <f t="shared" si="17"/>
        <v/>
      </c>
      <c r="Y289" s="538">
        <f>INDEX(D2.Demographic!$G:$G,MATCH($C289,D2.Demographic!$C:$C,0))</f>
        <v>0</v>
      </c>
      <c r="Z289" s="538">
        <f>INDEX(D2.Demographic!$H:$H,MATCH($C289,D2.Demographic!$C:$C,0))</f>
        <v>0</v>
      </c>
      <c r="AA289" s="538">
        <f>INDEX(D2.Demographic!$I:$I,MATCH($C289,D2.Demographic!$C:$C,0))</f>
        <v>0</v>
      </c>
      <c r="AB289" s="538">
        <f>INDEX(D2.Demographic!$J:$J,MATCH($C289,D2.Demographic!$C:$C,0))</f>
        <v>0</v>
      </c>
      <c r="AC289" s="538">
        <f>INDEX(D2.Demographic!$K:$K,MATCH($C289,D2.Demographic!$C:$C,0))</f>
        <v>0</v>
      </c>
      <c r="AD289" s="538">
        <f>INDEX(D2.Demographic!$L:$L,MATCH($C289,D2.Demographic!$C:$C,0))</f>
        <v>0</v>
      </c>
      <c r="AE289" s="538">
        <f>INDEX(D2.Demographic!$M:$M,MATCH($C289,D2.Demographic!$C:$C,0))</f>
        <v>0</v>
      </c>
      <c r="AF289" s="538">
        <f>INDEX(D2.Demographic!$N:$N,MATCH($C289,D2.Demographic!$C:$C,0))</f>
        <v>0</v>
      </c>
    </row>
    <row r="290" spans="1:32" ht="20.100000000000001" customHeight="1">
      <c r="A290" s="527" t="str">
        <f t="shared" si="18"/>
        <v/>
      </c>
      <c r="B290" s="527" t="str">
        <f t="shared" si="19"/>
        <v/>
      </c>
      <c r="C290" s="542">
        <v>276</v>
      </c>
      <c r="D290" s="529"/>
      <c r="E290" s="530"/>
      <c r="F290" s="531"/>
      <c r="G290" s="532"/>
      <c r="H290" s="530"/>
      <c r="I290" s="533"/>
      <c r="J290" s="532"/>
      <c r="K290" s="530"/>
      <c r="L290" s="534" t="str">
        <f>IF($K290="","",IF($E290="","",IF(B.TransitionalProg!$H$8&gt;0,"",VLOOKUP($E290,' A.Property'!$P$44:$R$50,2,FALSE))))</f>
        <v/>
      </c>
      <c r="M290" s="534" t="str">
        <f>IF($K290="","",IF($E290="","",IF(B.TransitionalProg!$H$8&gt;0,"",VLOOKUP($E290,' A.Property'!$P$44:$R$50,3,FALSE))))</f>
        <v/>
      </c>
      <c r="N290" s="535" t="str">
        <f>IF(K290="", "", IF(E290="", "",IF(B.TransitionalProg!$H$8&gt;0,"",IF(K290&lt;L290,"overHOUSED?",IF(K290&gt;M290, "OVERcrowded?","")))))</f>
        <v/>
      </c>
      <c r="O290" s="536"/>
      <c r="P290" s="737"/>
      <c r="Q290" s="532"/>
      <c r="R290" s="532"/>
      <c r="S290" s="532"/>
      <c r="T290" s="532"/>
      <c r="U290" s="826" t="str">
        <f t="shared" si="16"/>
        <v/>
      </c>
      <c r="V290" s="531"/>
      <c r="W290" s="532"/>
      <c r="X290" s="537" t="str">
        <f t="shared" si="17"/>
        <v/>
      </c>
      <c r="Y290" s="538">
        <f>INDEX(D2.Demographic!$G:$G,MATCH($C290,D2.Demographic!$C:$C,0))</f>
        <v>0</v>
      </c>
      <c r="Z290" s="538">
        <f>INDEX(D2.Demographic!$H:$H,MATCH($C290,D2.Demographic!$C:$C,0))</f>
        <v>0</v>
      </c>
      <c r="AA290" s="538">
        <f>INDEX(D2.Demographic!$I:$I,MATCH($C290,D2.Demographic!$C:$C,0))</f>
        <v>0</v>
      </c>
      <c r="AB290" s="538">
        <f>INDEX(D2.Demographic!$J:$J,MATCH($C290,D2.Demographic!$C:$C,0))</f>
        <v>0</v>
      </c>
      <c r="AC290" s="538">
        <f>INDEX(D2.Demographic!$K:$K,MATCH($C290,D2.Demographic!$C:$C,0))</f>
        <v>0</v>
      </c>
      <c r="AD290" s="538">
        <f>INDEX(D2.Demographic!$L:$L,MATCH($C290,D2.Demographic!$C:$C,0))</f>
        <v>0</v>
      </c>
      <c r="AE290" s="538">
        <f>INDEX(D2.Demographic!$M:$M,MATCH($C290,D2.Demographic!$C:$C,0))</f>
        <v>0</v>
      </c>
      <c r="AF290" s="538">
        <f>INDEX(D2.Demographic!$N:$N,MATCH($C290,D2.Demographic!$C:$C,0))</f>
        <v>0</v>
      </c>
    </row>
    <row r="291" spans="1:32" ht="20.100000000000001" customHeight="1">
      <c r="A291" s="527" t="str">
        <f t="shared" si="18"/>
        <v/>
      </c>
      <c r="B291" s="527" t="str">
        <f t="shared" si="19"/>
        <v/>
      </c>
      <c r="C291" s="542">
        <v>277</v>
      </c>
      <c r="D291" s="529"/>
      <c r="E291" s="530"/>
      <c r="F291" s="531"/>
      <c r="G291" s="532"/>
      <c r="H291" s="530"/>
      <c r="I291" s="533"/>
      <c r="J291" s="532"/>
      <c r="K291" s="530"/>
      <c r="L291" s="534" t="str">
        <f>IF($K291="","",IF($E291="","",IF(B.TransitionalProg!$H$8&gt;0,"",VLOOKUP($E291,' A.Property'!$P$44:$R$50,2,FALSE))))</f>
        <v/>
      </c>
      <c r="M291" s="534" t="str">
        <f>IF($K291="","",IF($E291="","",IF(B.TransitionalProg!$H$8&gt;0,"",VLOOKUP($E291,' A.Property'!$P$44:$R$50,3,FALSE))))</f>
        <v/>
      </c>
      <c r="N291" s="535" t="str">
        <f>IF(K291="", "", IF(E291="", "",IF(B.TransitionalProg!$H$8&gt;0,"",IF(K291&lt;L291,"overHOUSED?",IF(K291&gt;M291, "OVERcrowded?","")))))</f>
        <v/>
      </c>
      <c r="O291" s="536"/>
      <c r="P291" s="737"/>
      <c r="Q291" s="532"/>
      <c r="R291" s="532"/>
      <c r="S291" s="532"/>
      <c r="T291" s="532"/>
      <c r="U291" s="826" t="str">
        <f t="shared" si="16"/>
        <v/>
      </c>
      <c r="V291" s="531"/>
      <c r="W291" s="532"/>
      <c r="X291" s="537" t="str">
        <f t="shared" si="17"/>
        <v/>
      </c>
      <c r="Y291" s="538">
        <f>INDEX(D2.Demographic!$G:$G,MATCH($C291,D2.Demographic!$C:$C,0))</f>
        <v>0</v>
      </c>
      <c r="Z291" s="538">
        <f>INDEX(D2.Demographic!$H:$H,MATCH($C291,D2.Demographic!$C:$C,0))</f>
        <v>0</v>
      </c>
      <c r="AA291" s="538">
        <f>INDEX(D2.Demographic!$I:$I,MATCH($C291,D2.Demographic!$C:$C,0))</f>
        <v>0</v>
      </c>
      <c r="AB291" s="538">
        <f>INDEX(D2.Demographic!$J:$J,MATCH($C291,D2.Demographic!$C:$C,0))</f>
        <v>0</v>
      </c>
      <c r="AC291" s="538">
        <f>INDEX(D2.Demographic!$K:$K,MATCH($C291,D2.Demographic!$C:$C,0))</f>
        <v>0</v>
      </c>
      <c r="AD291" s="538">
        <f>INDEX(D2.Demographic!$L:$L,MATCH($C291,D2.Demographic!$C:$C,0))</f>
        <v>0</v>
      </c>
      <c r="AE291" s="538">
        <f>INDEX(D2.Demographic!$M:$M,MATCH($C291,D2.Demographic!$C:$C,0))</f>
        <v>0</v>
      </c>
      <c r="AF291" s="538">
        <f>INDEX(D2.Demographic!$N:$N,MATCH($C291,D2.Demographic!$C:$C,0))</f>
        <v>0</v>
      </c>
    </row>
    <row r="292" spans="1:32" ht="20.100000000000001" customHeight="1">
      <c r="A292" s="527" t="str">
        <f t="shared" si="18"/>
        <v/>
      </c>
      <c r="B292" s="527" t="str">
        <f t="shared" si="19"/>
        <v/>
      </c>
      <c r="C292" s="542">
        <v>278</v>
      </c>
      <c r="D292" s="529"/>
      <c r="E292" s="530"/>
      <c r="F292" s="531"/>
      <c r="G292" s="532"/>
      <c r="H292" s="530"/>
      <c r="I292" s="533"/>
      <c r="J292" s="532"/>
      <c r="K292" s="530"/>
      <c r="L292" s="534" t="str">
        <f>IF($K292="","",IF($E292="","",IF(B.TransitionalProg!$H$8&gt;0,"",VLOOKUP($E292,' A.Property'!$P$44:$R$50,2,FALSE))))</f>
        <v/>
      </c>
      <c r="M292" s="534" t="str">
        <f>IF($K292="","",IF($E292="","",IF(B.TransitionalProg!$H$8&gt;0,"",VLOOKUP($E292,' A.Property'!$P$44:$R$50,3,FALSE))))</f>
        <v/>
      </c>
      <c r="N292" s="535" t="str">
        <f>IF(K292="", "", IF(E292="", "",IF(B.TransitionalProg!$H$8&gt;0,"",IF(K292&lt;L292,"overHOUSED?",IF(K292&gt;M292, "OVERcrowded?","")))))</f>
        <v/>
      </c>
      <c r="O292" s="536"/>
      <c r="P292" s="737"/>
      <c r="Q292" s="532"/>
      <c r="R292" s="532"/>
      <c r="S292" s="532"/>
      <c r="T292" s="532"/>
      <c r="U292" s="826" t="str">
        <f t="shared" si="16"/>
        <v/>
      </c>
      <c r="V292" s="531"/>
      <c r="W292" s="532"/>
      <c r="X292" s="537" t="str">
        <f t="shared" si="17"/>
        <v/>
      </c>
      <c r="Y292" s="538">
        <f>INDEX(D2.Demographic!$G:$G,MATCH($C292,D2.Demographic!$C:$C,0))</f>
        <v>0</v>
      </c>
      <c r="Z292" s="538">
        <f>INDEX(D2.Demographic!$H:$H,MATCH($C292,D2.Demographic!$C:$C,0))</f>
        <v>0</v>
      </c>
      <c r="AA292" s="538">
        <f>INDEX(D2.Demographic!$I:$I,MATCH($C292,D2.Demographic!$C:$C,0))</f>
        <v>0</v>
      </c>
      <c r="AB292" s="538">
        <f>INDEX(D2.Demographic!$J:$J,MATCH($C292,D2.Demographic!$C:$C,0))</f>
        <v>0</v>
      </c>
      <c r="AC292" s="538">
        <f>INDEX(D2.Demographic!$K:$K,MATCH($C292,D2.Demographic!$C:$C,0))</f>
        <v>0</v>
      </c>
      <c r="AD292" s="538">
        <f>INDEX(D2.Demographic!$L:$L,MATCH($C292,D2.Demographic!$C:$C,0))</f>
        <v>0</v>
      </c>
      <c r="AE292" s="538">
        <f>INDEX(D2.Demographic!$M:$M,MATCH($C292,D2.Demographic!$C:$C,0))</f>
        <v>0</v>
      </c>
      <c r="AF292" s="538">
        <f>INDEX(D2.Demographic!$N:$N,MATCH($C292,D2.Demographic!$C:$C,0))</f>
        <v>0</v>
      </c>
    </row>
    <row r="293" spans="1:32" ht="20.100000000000001" customHeight="1">
      <c r="A293" s="527" t="str">
        <f t="shared" si="18"/>
        <v/>
      </c>
      <c r="B293" s="527" t="str">
        <f t="shared" si="19"/>
        <v/>
      </c>
      <c r="C293" s="542">
        <v>279</v>
      </c>
      <c r="D293" s="529"/>
      <c r="E293" s="530"/>
      <c r="F293" s="531"/>
      <c r="G293" s="532"/>
      <c r="H293" s="530"/>
      <c r="I293" s="533"/>
      <c r="J293" s="532"/>
      <c r="K293" s="530"/>
      <c r="L293" s="534" t="str">
        <f>IF($K293="","",IF($E293="","",IF(B.TransitionalProg!$H$8&gt;0,"",VLOOKUP($E293,' A.Property'!$P$44:$R$50,2,FALSE))))</f>
        <v/>
      </c>
      <c r="M293" s="534" t="str">
        <f>IF($K293="","",IF($E293="","",IF(B.TransitionalProg!$H$8&gt;0,"",VLOOKUP($E293,' A.Property'!$P$44:$R$50,3,FALSE))))</f>
        <v/>
      </c>
      <c r="N293" s="535" t="str">
        <f>IF(K293="", "", IF(E293="", "",IF(B.TransitionalProg!$H$8&gt;0,"",IF(K293&lt;L293,"overHOUSED?",IF(K293&gt;M293, "OVERcrowded?","")))))</f>
        <v/>
      </c>
      <c r="O293" s="536"/>
      <c r="P293" s="737"/>
      <c r="Q293" s="532"/>
      <c r="R293" s="532"/>
      <c r="S293" s="532"/>
      <c r="T293" s="532"/>
      <c r="U293" s="826" t="str">
        <f t="shared" si="16"/>
        <v/>
      </c>
      <c r="V293" s="531"/>
      <c r="W293" s="532"/>
      <c r="X293" s="537" t="str">
        <f t="shared" si="17"/>
        <v/>
      </c>
      <c r="Y293" s="538">
        <f>INDEX(D2.Demographic!$G:$G,MATCH($C293,D2.Demographic!$C:$C,0))</f>
        <v>0</v>
      </c>
      <c r="Z293" s="538">
        <f>INDEX(D2.Demographic!$H:$H,MATCH($C293,D2.Demographic!$C:$C,0))</f>
        <v>0</v>
      </c>
      <c r="AA293" s="538">
        <f>INDEX(D2.Demographic!$I:$I,MATCH($C293,D2.Demographic!$C:$C,0))</f>
        <v>0</v>
      </c>
      <c r="AB293" s="538">
        <f>INDEX(D2.Demographic!$J:$J,MATCH($C293,D2.Demographic!$C:$C,0))</f>
        <v>0</v>
      </c>
      <c r="AC293" s="538">
        <f>INDEX(D2.Demographic!$K:$K,MATCH($C293,D2.Demographic!$C:$C,0))</f>
        <v>0</v>
      </c>
      <c r="AD293" s="538">
        <f>INDEX(D2.Demographic!$L:$L,MATCH($C293,D2.Demographic!$C:$C,0))</f>
        <v>0</v>
      </c>
      <c r="AE293" s="538">
        <f>INDEX(D2.Demographic!$M:$M,MATCH($C293,D2.Demographic!$C:$C,0))</f>
        <v>0</v>
      </c>
      <c r="AF293" s="538">
        <f>INDEX(D2.Demographic!$N:$N,MATCH($C293,D2.Demographic!$C:$C,0))</f>
        <v>0</v>
      </c>
    </row>
    <row r="294" spans="1:32" ht="20.100000000000001" customHeight="1">
      <c r="A294" s="527" t="str">
        <f t="shared" si="18"/>
        <v/>
      </c>
      <c r="B294" s="527" t="str">
        <f t="shared" si="19"/>
        <v/>
      </c>
      <c r="C294" s="542">
        <v>280</v>
      </c>
      <c r="D294" s="529"/>
      <c r="E294" s="530"/>
      <c r="F294" s="531"/>
      <c r="G294" s="532"/>
      <c r="H294" s="530"/>
      <c r="I294" s="533"/>
      <c r="J294" s="532"/>
      <c r="K294" s="530"/>
      <c r="L294" s="534" t="str">
        <f>IF($K294="","",IF($E294="","",IF(B.TransitionalProg!$H$8&gt;0,"",VLOOKUP($E294,' A.Property'!$P$44:$R$50,2,FALSE))))</f>
        <v/>
      </c>
      <c r="M294" s="534" t="str">
        <f>IF($K294="","",IF($E294="","",IF(B.TransitionalProg!$H$8&gt;0,"",VLOOKUP($E294,' A.Property'!$P$44:$R$50,3,FALSE))))</f>
        <v/>
      </c>
      <c r="N294" s="535" t="str">
        <f>IF(K294="", "", IF(E294="", "",IF(B.TransitionalProg!$H$8&gt;0,"",IF(K294&lt;L294,"overHOUSED?",IF(K294&gt;M294, "OVERcrowded?","")))))</f>
        <v/>
      </c>
      <c r="O294" s="536"/>
      <c r="P294" s="737"/>
      <c r="Q294" s="532"/>
      <c r="R294" s="532"/>
      <c r="S294" s="532"/>
      <c r="T294" s="532"/>
      <c r="U294" s="826" t="str">
        <f t="shared" si="16"/>
        <v/>
      </c>
      <c r="V294" s="531"/>
      <c r="W294" s="532"/>
      <c r="X294" s="537" t="str">
        <f t="shared" si="17"/>
        <v/>
      </c>
      <c r="Y294" s="538">
        <f>INDEX(D2.Demographic!$G:$G,MATCH($C294,D2.Demographic!$C:$C,0))</f>
        <v>0</v>
      </c>
      <c r="Z294" s="538">
        <f>INDEX(D2.Demographic!$H:$H,MATCH($C294,D2.Demographic!$C:$C,0))</f>
        <v>0</v>
      </c>
      <c r="AA294" s="538">
        <f>INDEX(D2.Demographic!$I:$I,MATCH($C294,D2.Demographic!$C:$C,0))</f>
        <v>0</v>
      </c>
      <c r="AB294" s="538">
        <f>INDEX(D2.Demographic!$J:$J,MATCH($C294,D2.Demographic!$C:$C,0))</f>
        <v>0</v>
      </c>
      <c r="AC294" s="538">
        <f>INDEX(D2.Demographic!$K:$K,MATCH($C294,D2.Demographic!$C:$C,0))</f>
        <v>0</v>
      </c>
      <c r="AD294" s="538">
        <f>INDEX(D2.Demographic!$L:$L,MATCH($C294,D2.Demographic!$C:$C,0))</f>
        <v>0</v>
      </c>
      <c r="AE294" s="538">
        <f>INDEX(D2.Demographic!$M:$M,MATCH($C294,D2.Demographic!$C:$C,0))</f>
        <v>0</v>
      </c>
      <c r="AF294" s="538">
        <f>INDEX(D2.Demographic!$N:$N,MATCH($C294,D2.Demographic!$C:$C,0))</f>
        <v>0</v>
      </c>
    </row>
    <row r="295" spans="1:32" ht="20.100000000000001" customHeight="1">
      <c r="A295" s="527" t="str">
        <f t="shared" si="18"/>
        <v/>
      </c>
      <c r="B295" s="527" t="str">
        <f t="shared" si="19"/>
        <v/>
      </c>
      <c r="C295" s="542">
        <v>281</v>
      </c>
      <c r="D295" s="529"/>
      <c r="E295" s="530"/>
      <c r="F295" s="531"/>
      <c r="G295" s="532"/>
      <c r="H295" s="530"/>
      <c r="I295" s="533"/>
      <c r="J295" s="532"/>
      <c r="K295" s="530"/>
      <c r="L295" s="534" t="str">
        <f>IF($K295="","",IF($E295="","",IF(B.TransitionalProg!$H$8&gt;0,"",VLOOKUP($E295,' A.Property'!$P$44:$R$50,2,FALSE))))</f>
        <v/>
      </c>
      <c r="M295" s="534" t="str">
        <f>IF($K295="","",IF($E295="","",IF(B.TransitionalProg!$H$8&gt;0,"",VLOOKUP($E295,' A.Property'!$P$44:$R$50,3,FALSE))))</f>
        <v/>
      </c>
      <c r="N295" s="535" t="str">
        <f>IF(K295="", "", IF(E295="", "",IF(B.TransitionalProg!$H$8&gt;0,"",IF(K295&lt;L295,"overHOUSED?",IF(K295&gt;M295, "OVERcrowded?","")))))</f>
        <v/>
      </c>
      <c r="O295" s="536"/>
      <c r="P295" s="737"/>
      <c r="Q295" s="532"/>
      <c r="R295" s="532"/>
      <c r="S295" s="532"/>
      <c r="T295" s="532"/>
      <c r="U295" s="826" t="str">
        <f t="shared" si="16"/>
        <v/>
      </c>
      <c r="V295" s="531"/>
      <c r="W295" s="532"/>
      <c r="X295" s="537" t="str">
        <f t="shared" si="17"/>
        <v/>
      </c>
      <c r="Y295" s="538">
        <f>INDEX(D2.Demographic!$G:$G,MATCH($C295,D2.Demographic!$C:$C,0))</f>
        <v>0</v>
      </c>
      <c r="Z295" s="538">
        <f>INDEX(D2.Demographic!$H:$H,MATCH($C295,D2.Demographic!$C:$C,0))</f>
        <v>0</v>
      </c>
      <c r="AA295" s="538">
        <f>INDEX(D2.Demographic!$I:$I,MATCH($C295,D2.Demographic!$C:$C,0))</f>
        <v>0</v>
      </c>
      <c r="AB295" s="538">
        <f>INDEX(D2.Demographic!$J:$J,MATCH($C295,D2.Demographic!$C:$C,0))</f>
        <v>0</v>
      </c>
      <c r="AC295" s="538">
        <f>INDEX(D2.Demographic!$K:$K,MATCH($C295,D2.Demographic!$C:$C,0))</f>
        <v>0</v>
      </c>
      <c r="AD295" s="538">
        <f>INDEX(D2.Demographic!$L:$L,MATCH($C295,D2.Demographic!$C:$C,0))</f>
        <v>0</v>
      </c>
      <c r="AE295" s="538">
        <f>INDEX(D2.Demographic!$M:$M,MATCH($C295,D2.Demographic!$C:$C,0))</f>
        <v>0</v>
      </c>
      <c r="AF295" s="538">
        <f>INDEX(D2.Demographic!$N:$N,MATCH($C295,D2.Demographic!$C:$C,0))</f>
        <v>0</v>
      </c>
    </row>
    <row r="296" spans="1:32" ht="20.100000000000001" customHeight="1">
      <c r="A296" s="527" t="str">
        <f t="shared" si="18"/>
        <v/>
      </c>
      <c r="B296" s="527" t="str">
        <f t="shared" si="19"/>
        <v/>
      </c>
      <c r="C296" s="542">
        <v>282</v>
      </c>
      <c r="D296" s="529"/>
      <c r="E296" s="530"/>
      <c r="F296" s="531"/>
      <c r="G296" s="532"/>
      <c r="H296" s="530"/>
      <c r="I296" s="533"/>
      <c r="J296" s="532"/>
      <c r="K296" s="530"/>
      <c r="L296" s="534" t="str">
        <f>IF($K296="","",IF($E296="","",IF(B.TransitionalProg!$H$8&gt;0,"",VLOOKUP($E296,' A.Property'!$P$44:$R$50,2,FALSE))))</f>
        <v/>
      </c>
      <c r="M296" s="534" t="str">
        <f>IF($K296="","",IF($E296="","",IF(B.TransitionalProg!$H$8&gt;0,"",VLOOKUP($E296,' A.Property'!$P$44:$R$50,3,FALSE))))</f>
        <v/>
      </c>
      <c r="N296" s="535" t="str">
        <f>IF(K296="", "", IF(E296="", "",IF(B.TransitionalProg!$H$8&gt;0,"",IF(K296&lt;L296,"overHOUSED?",IF(K296&gt;M296, "OVERcrowded?","")))))</f>
        <v/>
      </c>
      <c r="O296" s="536"/>
      <c r="P296" s="737"/>
      <c r="Q296" s="532"/>
      <c r="R296" s="532"/>
      <c r="S296" s="532"/>
      <c r="T296" s="532"/>
      <c r="U296" s="826" t="str">
        <f t="shared" si="16"/>
        <v/>
      </c>
      <c r="V296" s="531"/>
      <c r="W296" s="532"/>
      <c r="X296" s="537" t="str">
        <f t="shared" si="17"/>
        <v/>
      </c>
      <c r="Y296" s="538">
        <f>INDEX(D2.Demographic!$G:$G,MATCH($C296,D2.Demographic!$C:$C,0))</f>
        <v>0</v>
      </c>
      <c r="Z296" s="538">
        <f>INDEX(D2.Demographic!$H:$H,MATCH($C296,D2.Demographic!$C:$C,0))</f>
        <v>0</v>
      </c>
      <c r="AA296" s="538">
        <f>INDEX(D2.Demographic!$I:$I,MATCH($C296,D2.Demographic!$C:$C,0))</f>
        <v>0</v>
      </c>
      <c r="AB296" s="538">
        <f>INDEX(D2.Demographic!$J:$J,MATCH($C296,D2.Demographic!$C:$C,0))</f>
        <v>0</v>
      </c>
      <c r="AC296" s="538">
        <f>INDEX(D2.Demographic!$K:$K,MATCH($C296,D2.Demographic!$C:$C,0))</f>
        <v>0</v>
      </c>
      <c r="AD296" s="538">
        <f>INDEX(D2.Demographic!$L:$L,MATCH($C296,D2.Demographic!$C:$C,0))</f>
        <v>0</v>
      </c>
      <c r="AE296" s="538">
        <f>INDEX(D2.Demographic!$M:$M,MATCH($C296,D2.Demographic!$C:$C,0))</f>
        <v>0</v>
      </c>
      <c r="AF296" s="538">
        <f>INDEX(D2.Demographic!$N:$N,MATCH($C296,D2.Demographic!$C:$C,0))</f>
        <v>0</v>
      </c>
    </row>
    <row r="297" spans="1:32" ht="20.100000000000001" customHeight="1">
      <c r="A297" s="527" t="str">
        <f t="shared" si="18"/>
        <v/>
      </c>
      <c r="B297" s="527" t="str">
        <f t="shared" si="19"/>
        <v/>
      </c>
      <c r="C297" s="542">
        <v>283</v>
      </c>
      <c r="D297" s="529"/>
      <c r="E297" s="530"/>
      <c r="F297" s="531"/>
      <c r="G297" s="532"/>
      <c r="H297" s="530"/>
      <c r="I297" s="533"/>
      <c r="J297" s="532"/>
      <c r="K297" s="530"/>
      <c r="L297" s="534" t="str">
        <f>IF($K297="","",IF($E297="","",IF(B.TransitionalProg!$H$8&gt;0,"",VLOOKUP($E297,' A.Property'!$P$44:$R$50,2,FALSE))))</f>
        <v/>
      </c>
      <c r="M297" s="534" t="str">
        <f>IF($K297="","",IF($E297="","",IF(B.TransitionalProg!$H$8&gt;0,"",VLOOKUP($E297,' A.Property'!$P$44:$R$50,3,FALSE))))</f>
        <v/>
      </c>
      <c r="N297" s="535" t="str">
        <f>IF(K297="", "", IF(E297="", "",IF(B.TransitionalProg!$H$8&gt;0,"",IF(K297&lt;L297,"overHOUSED?",IF(K297&gt;M297, "OVERcrowded?","")))))</f>
        <v/>
      </c>
      <c r="O297" s="536"/>
      <c r="P297" s="737"/>
      <c r="Q297" s="532"/>
      <c r="R297" s="532"/>
      <c r="S297" s="532"/>
      <c r="T297" s="532"/>
      <c r="U297" s="826" t="str">
        <f t="shared" si="16"/>
        <v/>
      </c>
      <c r="V297" s="531"/>
      <c r="W297" s="532"/>
      <c r="X297" s="537" t="str">
        <f t="shared" si="17"/>
        <v/>
      </c>
      <c r="Y297" s="538">
        <f>INDEX(D2.Demographic!$G:$G,MATCH($C297,D2.Demographic!$C:$C,0))</f>
        <v>0</v>
      </c>
      <c r="Z297" s="538">
        <f>INDEX(D2.Demographic!$H:$H,MATCH($C297,D2.Demographic!$C:$C,0))</f>
        <v>0</v>
      </c>
      <c r="AA297" s="538">
        <f>INDEX(D2.Demographic!$I:$I,MATCH($C297,D2.Demographic!$C:$C,0))</f>
        <v>0</v>
      </c>
      <c r="AB297" s="538">
        <f>INDEX(D2.Demographic!$J:$J,MATCH($C297,D2.Demographic!$C:$C,0))</f>
        <v>0</v>
      </c>
      <c r="AC297" s="538">
        <f>INDEX(D2.Demographic!$K:$K,MATCH($C297,D2.Demographic!$C:$C,0))</f>
        <v>0</v>
      </c>
      <c r="AD297" s="538">
        <f>INDEX(D2.Demographic!$L:$L,MATCH($C297,D2.Demographic!$C:$C,0))</f>
        <v>0</v>
      </c>
      <c r="AE297" s="538">
        <f>INDEX(D2.Demographic!$M:$M,MATCH($C297,D2.Demographic!$C:$C,0))</f>
        <v>0</v>
      </c>
      <c r="AF297" s="538">
        <f>INDEX(D2.Demographic!$N:$N,MATCH($C297,D2.Demographic!$C:$C,0))</f>
        <v>0</v>
      </c>
    </row>
    <row r="298" spans="1:32" ht="20.100000000000001" customHeight="1">
      <c r="A298" s="527" t="str">
        <f t="shared" si="18"/>
        <v/>
      </c>
      <c r="B298" s="527" t="str">
        <f t="shared" si="19"/>
        <v/>
      </c>
      <c r="C298" s="542">
        <v>284</v>
      </c>
      <c r="D298" s="529"/>
      <c r="E298" s="530"/>
      <c r="F298" s="531"/>
      <c r="G298" s="532"/>
      <c r="H298" s="530"/>
      <c r="I298" s="533"/>
      <c r="J298" s="532"/>
      <c r="K298" s="530"/>
      <c r="L298" s="534" t="str">
        <f>IF($K298="","",IF($E298="","",IF(B.TransitionalProg!$H$8&gt;0,"",VLOOKUP($E298,' A.Property'!$P$44:$R$50,2,FALSE))))</f>
        <v/>
      </c>
      <c r="M298" s="534" t="str">
        <f>IF($K298="","",IF($E298="","",IF(B.TransitionalProg!$H$8&gt;0,"",VLOOKUP($E298,' A.Property'!$P$44:$R$50,3,FALSE))))</f>
        <v/>
      </c>
      <c r="N298" s="535" t="str">
        <f>IF(K298="", "", IF(E298="", "",IF(B.TransitionalProg!$H$8&gt;0,"",IF(K298&lt;L298,"overHOUSED?",IF(K298&gt;M298, "OVERcrowded?","")))))</f>
        <v/>
      </c>
      <c r="O298" s="536"/>
      <c r="P298" s="737"/>
      <c r="Q298" s="532"/>
      <c r="R298" s="532"/>
      <c r="S298" s="532"/>
      <c r="T298" s="532"/>
      <c r="U298" s="826" t="str">
        <f t="shared" si="16"/>
        <v/>
      </c>
      <c r="V298" s="531"/>
      <c r="W298" s="532"/>
      <c r="X298" s="537" t="str">
        <f t="shared" si="17"/>
        <v/>
      </c>
      <c r="Y298" s="538">
        <f>INDEX(D2.Demographic!$G:$G,MATCH($C298,D2.Demographic!$C:$C,0))</f>
        <v>0</v>
      </c>
      <c r="Z298" s="538">
        <f>INDEX(D2.Demographic!$H:$H,MATCH($C298,D2.Demographic!$C:$C,0))</f>
        <v>0</v>
      </c>
      <c r="AA298" s="538">
        <f>INDEX(D2.Demographic!$I:$I,MATCH($C298,D2.Demographic!$C:$C,0))</f>
        <v>0</v>
      </c>
      <c r="AB298" s="538">
        <f>INDEX(D2.Demographic!$J:$J,MATCH($C298,D2.Demographic!$C:$C,0))</f>
        <v>0</v>
      </c>
      <c r="AC298" s="538">
        <f>INDEX(D2.Demographic!$K:$K,MATCH($C298,D2.Demographic!$C:$C,0))</f>
        <v>0</v>
      </c>
      <c r="AD298" s="538">
        <f>INDEX(D2.Demographic!$L:$L,MATCH($C298,D2.Demographic!$C:$C,0))</f>
        <v>0</v>
      </c>
      <c r="AE298" s="538">
        <f>INDEX(D2.Demographic!$M:$M,MATCH($C298,D2.Demographic!$C:$C,0))</f>
        <v>0</v>
      </c>
      <c r="AF298" s="538">
        <f>INDEX(D2.Demographic!$N:$N,MATCH($C298,D2.Demographic!$C:$C,0))</f>
        <v>0</v>
      </c>
    </row>
    <row r="299" spans="1:32" ht="20.100000000000001" customHeight="1">
      <c r="A299" s="527" t="str">
        <f t="shared" si="18"/>
        <v/>
      </c>
      <c r="B299" s="527" t="str">
        <f t="shared" si="19"/>
        <v/>
      </c>
      <c r="C299" s="542">
        <v>285</v>
      </c>
      <c r="D299" s="529"/>
      <c r="E299" s="530"/>
      <c r="F299" s="531"/>
      <c r="G299" s="532"/>
      <c r="H299" s="530"/>
      <c r="I299" s="533"/>
      <c r="J299" s="532"/>
      <c r="K299" s="530"/>
      <c r="L299" s="534" t="str">
        <f>IF($K299="","",IF($E299="","",IF(B.TransitionalProg!$H$8&gt;0,"",VLOOKUP($E299,' A.Property'!$P$44:$R$50,2,FALSE))))</f>
        <v/>
      </c>
      <c r="M299" s="534" t="str">
        <f>IF($K299="","",IF($E299="","",IF(B.TransitionalProg!$H$8&gt;0,"",VLOOKUP($E299,' A.Property'!$P$44:$R$50,3,FALSE))))</f>
        <v/>
      </c>
      <c r="N299" s="535" t="str">
        <f>IF(K299="", "", IF(E299="", "",IF(B.TransitionalProg!$H$8&gt;0,"",IF(K299&lt;L299,"overHOUSED?",IF(K299&gt;M299, "OVERcrowded?","")))))</f>
        <v/>
      </c>
      <c r="O299" s="536"/>
      <c r="P299" s="737"/>
      <c r="Q299" s="532"/>
      <c r="R299" s="532"/>
      <c r="S299" s="532"/>
      <c r="T299" s="532"/>
      <c r="U299" s="826" t="str">
        <f t="shared" si="16"/>
        <v/>
      </c>
      <c r="V299" s="531"/>
      <c r="W299" s="532"/>
      <c r="X299" s="537" t="str">
        <f t="shared" si="17"/>
        <v/>
      </c>
      <c r="Y299" s="538">
        <f>INDEX(D2.Demographic!$G:$G,MATCH($C299,D2.Demographic!$C:$C,0))</f>
        <v>0</v>
      </c>
      <c r="Z299" s="538">
        <f>INDEX(D2.Demographic!$H:$H,MATCH($C299,D2.Demographic!$C:$C,0))</f>
        <v>0</v>
      </c>
      <c r="AA299" s="538">
        <f>INDEX(D2.Demographic!$I:$I,MATCH($C299,D2.Demographic!$C:$C,0))</f>
        <v>0</v>
      </c>
      <c r="AB299" s="538">
        <f>INDEX(D2.Demographic!$J:$J,MATCH($C299,D2.Demographic!$C:$C,0))</f>
        <v>0</v>
      </c>
      <c r="AC299" s="538">
        <f>INDEX(D2.Demographic!$K:$K,MATCH($C299,D2.Demographic!$C:$C,0))</f>
        <v>0</v>
      </c>
      <c r="AD299" s="538">
        <f>INDEX(D2.Demographic!$L:$L,MATCH($C299,D2.Demographic!$C:$C,0))</f>
        <v>0</v>
      </c>
      <c r="AE299" s="538">
        <f>INDEX(D2.Demographic!$M:$M,MATCH($C299,D2.Demographic!$C:$C,0))</f>
        <v>0</v>
      </c>
      <c r="AF299" s="538">
        <f>INDEX(D2.Demographic!$N:$N,MATCH($C299,D2.Demographic!$C:$C,0))</f>
        <v>0</v>
      </c>
    </row>
    <row r="300" spans="1:32" ht="20.100000000000001" customHeight="1">
      <c r="A300" s="527" t="str">
        <f t="shared" si="18"/>
        <v/>
      </c>
      <c r="B300" s="527" t="str">
        <f t="shared" si="19"/>
        <v/>
      </c>
      <c r="C300" s="542">
        <v>286</v>
      </c>
      <c r="D300" s="529"/>
      <c r="E300" s="530"/>
      <c r="F300" s="531"/>
      <c r="G300" s="532"/>
      <c r="H300" s="530"/>
      <c r="I300" s="533"/>
      <c r="J300" s="532"/>
      <c r="K300" s="530"/>
      <c r="L300" s="534" t="str">
        <f>IF($K300="","",IF($E300="","",IF(B.TransitionalProg!$H$8&gt;0,"",VLOOKUP($E300,' A.Property'!$P$44:$R$50,2,FALSE))))</f>
        <v/>
      </c>
      <c r="M300" s="534" t="str">
        <f>IF($K300="","",IF($E300="","",IF(B.TransitionalProg!$H$8&gt;0,"",VLOOKUP($E300,' A.Property'!$P$44:$R$50,3,FALSE))))</f>
        <v/>
      </c>
      <c r="N300" s="535" t="str">
        <f>IF(K300="", "", IF(E300="", "",IF(B.TransitionalProg!$H$8&gt;0,"",IF(K300&lt;L300,"overHOUSED?",IF(K300&gt;M300, "OVERcrowded?","")))))</f>
        <v/>
      </c>
      <c r="O300" s="536"/>
      <c r="P300" s="737"/>
      <c r="Q300" s="532"/>
      <c r="R300" s="532"/>
      <c r="S300" s="532"/>
      <c r="T300" s="532"/>
      <c r="U300" s="826" t="str">
        <f t="shared" si="16"/>
        <v/>
      </c>
      <c r="V300" s="531"/>
      <c r="W300" s="532"/>
      <c r="X300" s="537" t="str">
        <f t="shared" si="17"/>
        <v/>
      </c>
      <c r="Y300" s="538">
        <f>INDEX(D2.Demographic!$G:$G,MATCH($C300,D2.Demographic!$C:$C,0))</f>
        <v>0</v>
      </c>
      <c r="Z300" s="538">
        <f>INDEX(D2.Demographic!$H:$H,MATCH($C300,D2.Demographic!$C:$C,0))</f>
        <v>0</v>
      </c>
      <c r="AA300" s="538">
        <f>INDEX(D2.Demographic!$I:$I,MATCH($C300,D2.Demographic!$C:$C,0))</f>
        <v>0</v>
      </c>
      <c r="AB300" s="538">
        <f>INDEX(D2.Demographic!$J:$J,MATCH($C300,D2.Demographic!$C:$C,0))</f>
        <v>0</v>
      </c>
      <c r="AC300" s="538">
        <f>INDEX(D2.Demographic!$K:$K,MATCH($C300,D2.Demographic!$C:$C,0))</f>
        <v>0</v>
      </c>
      <c r="AD300" s="538">
        <f>INDEX(D2.Demographic!$L:$L,MATCH($C300,D2.Demographic!$C:$C,0))</f>
        <v>0</v>
      </c>
      <c r="AE300" s="538">
        <f>INDEX(D2.Demographic!$M:$M,MATCH($C300,D2.Demographic!$C:$C,0))</f>
        <v>0</v>
      </c>
      <c r="AF300" s="538">
        <f>INDEX(D2.Demographic!$N:$N,MATCH($C300,D2.Demographic!$C:$C,0))</f>
        <v>0</v>
      </c>
    </row>
    <row r="301" spans="1:32" ht="20.100000000000001" customHeight="1">
      <c r="A301" s="527" t="str">
        <f t="shared" si="18"/>
        <v/>
      </c>
      <c r="B301" s="527" t="str">
        <f t="shared" si="19"/>
        <v/>
      </c>
      <c r="C301" s="542">
        <v>287</v>
      </c>
      <c r="D301" s="529"/>
      <c r="E301" s="530"/>
      <c r="F301" s="531"/>
      <c r="G301" s="532"/>
      <c r="H301" s="530"/>
      <c r="I301" s="533"/>
      <c r="J301" s="532"/>
      <c r="K301" s="530"/>
      <c r="L301" s="534" t="str">
        <f>IF($K301="","",IF($E301="","",IF(B.TransitionalProg!$H$8&gt;0,"",VLOOKUP($E301,' A.Property'!$P$44:$R$50,2,FALSE))))</f>
        <v/>
      </c>
      <c r="M301" s="534" t="str">
        <f>IF($K301="","",IF($E301="","",IF(B.TransitionalProg!$H$8&gt;0,"",VLOOKUP($E301,' A.Property'!$P$44:$R$50,3,FALSE))))</f>
        <v/>
      </c>
      <c r="N301" s="535" t="str">
        <f>IF(K301="", "", IF(E301="", "",IF(B.TransitionalProg!$H$8&gt;0,"",IF(K301&lt;L301,"overHOUSED?",IF(K301&gt;M301, "OVERcrowded?","")))))</f>
        <v/>
      </c>
      <c r="O301" s="536"/>
      <c r="P301" s="737"/>
      <c r="Q301" s="532"/>
      <c r="R301" s="532"/>
      <c r="S301" s="532"/>
      <c r="T301" s="532"/>
      <c r="U301" s="826" t="str">
        <f t="shared" si="16"/>
        <v/>
      </c>
      <c r="V301" s="531"/>
      <c r="W301" s="532"/>
      <c r="X301" s="537" t="str">
        <f t="shared" si="17"/>
        <v/>
      </c>
      <c r="Y301" s="538">
        <f>INDEX(D2.Demographic!$G:$G,MATCH($C301,D2.Demographic!$C:$C,0))</f>
        <v>0</v>
      </c>
      <c r="Z301" s="538">
        <f>INDEX(D2.Demographic!$H:$H,MATCH($C301,D2.Demographic!$C:$C,0))</f>
        <v>0</v>
      </c>
      <c r="AA301" s="538">
        <f>INDEX(D2.Demographic!$I:$I,MATCH($C301,D2.Demographic!$C:$C,0))</f>
        <v>0</v>
      </c>
      <c r="AB301" s="538">
        <f>INDEX(D2.Demographic!$J:$J,MATCH($C301,D2.Demographic!$C:$C,0))</f>
        <v>0</v>
      </c>
      <c r="AC301" s="538">
        <f>INDEX(D2.Demographic!$K:$K,MATCH($C301,D2.Demographic!$C:$C,0))</f>
        <v>0</v>
      </c>
      <c r="AD301" s="538">
        <f>INDEX(D2.Demographic!$L:$L,MATCH($C301,D2.Demographic!$C:$C,0))</f>
        <v>0</v>
      </c>
      <c r="AE301" s="538">
        <f>INDEX(D2.Demographic!$M:$M,MATCH($C301,D2.Demographic!$C:$C,0))</f>
        <v>0</v>
      </c>
      <c r="AF301" s="538">
        <f>INDEX(D2.Demographic!$N:$N,MATCH($C301,D2.Demographic!$C:$C,0))</f>
        <v>0</v>
      </c>
    </row>
    <row r="302" spans="1:32" ht="20.100000000000001" customHeight="1">
      <c r="A302" s="527" t="str">
        <f t="shared" si="18"/>
        <v/>
      </c>
      <c r="B302" s="527" t="str">
        <f t="shared" si="19"/>
        <v/>
      </c>
      <c r="C302" s="542">
        <v>288</v>
      </c>
      <c r="D302" s="529"/>
      <c r="E302" s="530"/>
      <c r="F302" s="531"/>
      <c r="G302" s="532"/>
      <c r="H302" s="530"/>
      <c r="I302" s="533"/>
      <c r="J302" s="532"/>
      <c r="K302" s="530"/>
      <c r="L302" s="534" t="str">
        <f>IF($K302="","",IF($E302="","",IF(B.TransitionalProg!$H$8&gt;0,"",VLOOKUP($E302,' A.Property'!$P$44:$R$50,2,FALSE))))</f>
        <v/>
      </c>
      <c r="M302" s="534" t="str">
        <f>IF($K302="","",IF($E302="","",IF(B.TransitionalProg!$H$8&gt;0,"",VLOOKUP($E302,' A.Property'!$P$44:$R$50,3,FALSE))))</f>
        <v/>
      </c>
      <c r="N302" s="535" t="str">
        <f>IF(K302="", "", IF(E302="", "",IF(B.TransitionalProg!$H$8&gt;0,"",IF(K302&lt;L302,"overHOUSED?",IF(K302&gt;M302, "OVERcrowded?","")))))</f>
        <v/>
      </c>
      <c r="O302" s="536"/>
      <c r="P302" s="737"/>
      <c r="Q302" s="532"/>
      <c r="R302" s="532"/>
      <c r="S302" s="532"/>
      <c r="T302" s="532"/>
      <c r="U302" s="826" t="str">
        <f t="shared" si="16"/>
        <v/>
      </c>
      <c r="V302" s="531"/>
      <c r="W302" s="532"/>
      <c r="X302" s="537" t="str">
        <f t="shared" si="17"/>
        <v/>
      </c>
      <c r="Y302" s="538">
        <f>INDEX(D2.Demographic!$G:$G,MATCH($C302,D2.Demographic!$C:$C,0))</f>
        <v>0</v>
      </c>
      <c r="Z302" s="538">
        <f>INDEX(D2.Demographic!$H:$H,MATCH($C302,D2.Demographic!$C:$C,0))</f>
        <v>0</v>
      </c>
      <c r="AA302" s="538">
        <f>INDEX(D2.Demographic!$I:$I,MATCH($C302,D2.Demographic!$C:$C,0))</f>
        <v>0</v>
      </c>
      <c r="AB302" s="538">
        <f>INDEX(D2.Demographic!$J:$J,MATCH($C302,D2.Demographic!$C:$C,0))</f>
        <v>0</v>
      </c>
      <c r="AC302" s="538">
        <f>INDEX(D2.Demographic!$K:$K,MATCH($C302,D2.Demographic!$C:$C,0))</f>
        <v>0</v>
      </c>
      <c r="AD302" s="538">
        <f>INDEX(D2.Demographic!$L:$L,MATCH($C302,D2.Demographic!$C:$C,0))</f>
        <v>0</v>
      </c>
      <c r="AE302" s="538">
        <f>INDEX(D2.Demographic!$M:$M,MATCH($C302,D2.Demographic!$C:$C,0))</f>
        <v>0</v>
      </c>
      <c r="AF302" s="538">
        <f>INDEX(D2.Demographic!$N:$N,MATCH($C302,D2.Demographic!$C:$C,0))</f>
        <v>0</v>
      </c>
    </row>
    <row r="303" spans="1:32" ht="20.100000000000001" customHeight="1">
      <c r="A303" s="527" t="str">
        <f t="shared" si="18"/>
        <v/>
      </c>
      <c r="B303" s="527" t="str">
        <f t="shared" si="19"/>
        <v/>
      </c>
      <c r="C303" s="542">
        <v>289</v>
      </c>
      <c r="D303" s="529"/>
      <c r="E303" s="530"/>
      <c r="F303" s="531"/>
      <c r="G303" s="532"/>
      <c r="H303" s="530"/>
      <c r="I303" s="533"/>
      <c r="J303" s="532"/>
      <c r="K303" s="530"/>
      <c r="L303" s="534" t="str">
        <f>IF($K303="","",IF($E303="","",IF(B.TransitionalProg!$H$8&gt;0,"",VLOOKUP($E303,' A.Property'!$P$44:$R$50,2,FALSE))))</f>
        <v/>
      </c>
      <c r="M303" s="534" t="str">
        <f>IF($K303="","",IF($E303="","",IF(B.TransitionalProg!$H$8&gt;0,"",VLOOKUP($E303,' A.Property'!$P$44:$R$50,3,FALSE))))</f>
        <v/>
      </c>
      <c r="N303" s="535" t="str">
        <f>IF(K303="", "", IF(E303="", "",IF(B.TransitionalProg!$H$8&gt;0,"",IF(K303&lt;L303,"overHOUSED?",IF(K303&gt;M303, "OVERcrowded?","")))))</f>
        <v/>
      </c>
      <c r="O303" s="536"/>
      <c r="P303" s="737"/>
      <c r="Q303" s="532"/>
      <c r="R303" s="532"/>
      <c r="S303" s="532"/>
      <c r="T303" s="532"/>
      <c r="U303" s="826" t="str">
        <f t="shared" si="16"/>
        <v/>
      </c>
      <c r="V303" s="531"/>
      <c r="W303" s="532"/>
      <c r="X303" s="537" t="str">
        <f t="shared" si="17"/>
        <v/>
      </c>
      <c r="Y303" s="538">
        <f>INDEX(D2.Demographic!$G:$G,MATCH($C303,D2.Demographic!$C:$C,0))</f>
        <v>0</v>
      </c>
      <c r="Z303" s="538">
        <f>INDEX(D2.Demographic!$H:$H,MATCH($C303,D2.Demographic!$C:$C,0))</f>
        <v>0</v>
      </c>
      <c r="AA303" s="538">
        <f>INDEX(D2.Demographic!$I:$I,MATCH($C303,D2.Demographic!$C:$C,0))</f>
        <v>0</v>
      </c>
      <c r="AB303" s="538">
        <f>INDEX(D2.Demographic!$J:$J,MATCH($C303,D2.Demographic!$C:$C,0))</f>
        <v>0</v>
      </c>
      <c r="AC303" s="538">
        <f>INDEX(D2.Demographic!$K:$K,MATCH($C303,D2.Demographic!$C:$C,0))</f>
        <v>0</v>
      </c>
      <c r="AD303" s="538">
        <f>INDEX(D2.Demographic!$L:$L,MATCH($C303,D2.Demographic!$C:$C,0))</f>
        <v>0</v>
      </c>
      <c r="AE303" s="538">
        <f>INDEX(D2.Demographic!$M:$M,MATCH($C303,D2.Demographic!$C:$C,0))</f>
        <v>0</v>
      </c>
      <c r="AF303" s="538">
        <f>INDEX(D2.Demographic!$N:$N,MATCH($C303,D2.Demographic!$C:$C,0))</f>
        <v>0</v>
      </c>
    </row>
    <row r="304" spans="1:32" ht="20.100000000000001" customHeight="1">
      <c r="A304" s="527" t="str">
        <f t="shared" si="18"/>
        <v/>
      </c>
      <c r="B304" s="527" t="str">
        <f t="shared" si="19"/>
        <v/>
      </c>
      <c r="C304" s="542">
        <v>290</v>
      </c>
      <c r="D304" s="529"/>
      <c r="E304" s="530"/>
      <c r="F304" s="531"/>
      <c r="G304" s="532"/>
      <c r="H304" s="530"/>
      <c r="I304" s="533"/>
      <c r="J304" s="532"/>
      <c r="K304" s="530"/>
      <c r="L304" s="534" t="str">
        <f>IF($K304="","",IF($E304="","",IF(B.TransitionalProg!$H$8&gt;0,"",VLOOKUP($E304,' A.Property'!$P$44:$R$50,2,FALSE))))</f>
        <v/>
      </c>
      <c r="M304" s="534" t="str">
        <f>IF($K304="","",IF($E304="","",IF(B.TransitionalProg!$H$8&gt;0,"",VLOOKUP($E304,' A.Property'!$P$44:$R$50,3,FALSE))))</f>
        <v/>
      </c>
      <c r="N304" s="535" t="str">
        <f>IF(K304="", "", IF(E304="", "",IF(B.TransitionalProg!$H$8&gt;0,"",IF(K304&lt;L304,"overHOUSED?",IF(K304&gt;M304, "OVERcrowded?","")))))</f>
        <v/>
      </c>
      <c r="O304" s="536"/>
      <c r="P304" s="737"/>
      <c r="Q304" s="532"/>
      <c r="R304" s="532"/>
      <c r="S304" s="532"/>
      <c r="T304" s="532"/>
      <c r="U304" s="826" t="str">
        <f t="shared" si="16"/>
        <v/>
      </c>
      <c r="V304" s="531"/>
      <c r="W304" s="532"/>
      <c r="X304" s="537" t="str">
        <f t="shared" si="17"/>
        <v/>
      </c>
      <c r="Y304" s="538">
        <f>INDEX(D2.Demographic!$G:$G,MATCH($C304,D2.Demographic!$C:$C,0))</f>
        <v>0</v>
      </c>
      <c r="Z304" s="538">
        <f>INDEX(D2.Demographic!$H:$H,MATCH($C304,D2.Demographic!$C:$C,0))</f>
        <v>0</v>
      </c>
      <c r="AA304" s="538">
        <f>INDEX(D2.Demographic!$I:$I,MATCH($C304,D2.Demographic!$C:$C,0))</f>
        <v>0</v>
      </c>
      <c r="AB304" s="538">
        <f>INDEX(D2.Demographic!$J:$J,MATCH($C304,D2.Demographic!$C:$C,0))</f>
        <v>0</v>
      </c>
      <c r="AC304" s="538">
        <f>INDEX(D2.Demographic!$K:$K,MATCH($C304,D2.Demographic!$C:$C,0))</f>
        <v>0</v>
      </c>
      <c r="AD304" s="538">
        <f>INDEX(D2.Demographic!$L:$L,MATCH($C304,D2.Demographic!$C:$C,0))</f>
        <v>0</v>
      </c>
      <c r="AE304" s="538">
        <f>INDEX(D2.Demographic!$M:$M,MATCH($C304,D2.Demographic!$C:$C,0))</f>
        <v>0</v>
      </c>
      <c r="AF304" s="538">
        <f>INDEX(D2.Demographic!$N:$N,MATCH($C304,D2.Demographic!$C:$C,0))</f>
        <v>0</v>
      </c>
    </row>
    <row r="305" spans="1:32" ht="20.100000000000001" customHeight="1">
      <c r="A305" s="527" t="str">
        <f t="shared" si="18"/>
        <v/>
      </c>
      <c r="B305" s="527" t="str">
        <f t="shared" si="19"/>
        <v/>
      </c>
      <c r="C305" s="542">
        <v>291</v>
      </c>
      <c r="D305" s="529"/>
      <c r="E305" s="530"/>
      <c r="F305" s="531"/>
      <c r="G305" s="532"/>
      <c r="H305" s="530"/>
      <c r="I305" s="533"/>
      <c r="J305" s="532"/>
      <c r="K305" s="530"/>
      <c r="L305" s="534" t="str">
        <f>IF($K305="","",IF($E305="","",IF(B.TransitionalProg!$H$8&gt;0,"",VLOOKUP($E305,' A.Property'!$P$44:$R$50,2,FALSE))))</f>
        <v/>
      </c>
      <c r="M305" s="534" t="str">
        <f>IF($K305="","",IF($E305="","",IF(B.TransitionalProg!$H$8&gt;0,"",VLOOKUP($E305,' A.Property'!$P$44:$R$50,3,FALSE))))</f>
        <v/>
      </c>
      <c r="N305" s="535" t="str">
        <f>IF(K305="", "", IF(E305="", "",IF(B.TransitionalProg!$H$8&gt;0,"",IF(K305&lt;L305,"overHOUSED?",IF(K305&gt;M305, "OVERcrowded?","")))))</f>
        <v/>
      </c>
      <c r="O305" s="536"/>
      <c r="P305" s="737"/>
      <c r="Q305" s="532"/>
      <c r="R305" s="532"/>
      <c r="S305" s="532"/>
      <c r="T305" s="532"/>
      <c r="U305" s="826" t="str">
        <f t="shared" si="16"/>
        <v/>
      </c>
      <c r="V305" s="531"/>
      <c r="W305" s="532"/>
      <c r="X305" s="537" t="str">
        <f t="shared" si="17"/>
        <v/>
      </c>
      <c r="Y305" s="538">
        <f>INDEX(D2.Demographic!$G:$G,MATCH($C305,D2.Demographic!$C:$C,0))</f>
        <v>0</v>
      </c>
      <c r="Z305" s="538">
        <f>INDEX(D2.Demographic!$H:$H,MATCH($C305,D2.Demographic!$C:$C,0))</f>
        <v>0</v>
      </c>
      <c r="AA305" s="538">
        <f>INDEX(D2.Demographic!$I:$I,MATCH($C305,D2.Demographic!$C:$C,0))</f>
        <v>0</v>
      </c>
      <c r="AB305" s="538">
        <f>INDEX(D2.Demographic!$J:$J,MATCH($C305,D2.Demographic!$C:$C,0))</f>
        <v>0</v>
      </c>
      <c r="AC305" s="538">
        <f>INDEX(D2.Demographic!$K:$K,MATCH($C305,D2.Demographic!$C:$C,0))</f>
        <v>0</v>
      </c>
      <c r="AD305" s="538">
        <f>INDEX(D2.Demographic!$L:$L,MATCH($C305,D2.Demographic!$C:$C,0))</f>
        <v>0</v>
      </c>
      <c r="AE305" s="538">
        <f>INDEX(D2.Demographic!$M:$M,MATCH($C305,D2.Demographic!$C:$C,0))</f>
        <v>0</v>
      </c>
      <c r="AF305" s="538">
        <f>INDEX(D2.Demographic!$N:$N,MATCH($C305,D2.Demographic!$C:$C,0))</f>
        <v>0</v>
      </c>
    </row>
    <row r="306" spans="1:32" ht="20.100000000000001" customHeight="1">
      <c r="A306" s="527" t="str">
        <f t="shared" si="18"/>
        <v/>
      </c>
      <c r="B306" s="527" t="str">
        <f t="shared" si="19"/>
        <v/>
      </c>
      <c r="C306" s="542">
        <v>292</v>
      </c>
      <c r="D306" s="529"/>
      <c r="E306" s="530"/>
      <c r="F306" s="531"/>
      <c r="G306" s="532"/>
      <c r="H306" s="530"/>
      <c r="I306" s="533"/>
      <c r="J306" s="532"/>
      <c r="K306" s="530"/>
      <c r="L306" s="534" t="str">
        <f>IF($K306="","",IF($E306="","",IF(B.TransitionalProg!$H$8&gt;0,"",VLOOKUP($E306,' A.Property'!$P$44:$R$50,2,FALSE))))</f>
        <v/>
      </c>
      <c r="M306" s="534" t="str">
        <f>IF($K306="","",IF($E306="","",IF(B.TransitionalProg!$H$8&gt;0,"",VLOOKUP($E306,' A.Property'!$P$44:$R$50,3,FALSE))))</f>
        <v/>
      </c>
      <c r="N306" s="535" t="str">
        <f>IF(K306="", "", IF(E306="", "",IF(B.TransitionalProg!$H$8&gt;0,"",IF(K306&lt;L306,"overHOUSED?",IF(K306&gt;M306, "OVERcrowded?","")))))</f>
        <v/>
      </c>
      <c r="O306" s="536"/>
      <c r="P306" s="737"/>
      <c r="Q306" s="532"/>
      <c r="R306" s="532"/>
      <c r="S306" s="532"/>
      <c r="T306" s="532"/>
      <c r="U306" s="826" t="str">
        <f t="shared" si="16"/>
        <v/>
      </c>
      <c r="V306" s="531"/>
      <c r="W306" s="532"/>
      <c r="X306" s="537" t="str">
        <f t="shared" si="17"/>
        <v/>
      </c>
      <c r="Y306" s="538">
        <f>INDEX(D2.Demographic!$G:$G,MATCH($C306,D2.Demographic!$C:$C,0))</f>
        <v>0</v>
      </c>
      <c r="Z306" s="538">
        <f>INDEX(D2.Demographic!$H:$H,MATCH($C306,D2.Demographic!$C:$C,0))</f>
        <v>0</v>
      </c>
      <c r="AA306" s="538">
        <f>INDEX(D2.Demographic!$I:$I,MATCH($C306,D2.Demographic!$C:$C,0))</f>
        <v>0</v>
      </c>
      <c r="AB306" s="538">
        <f>INDEX(D2.Demographic!$J:$J,MATCH($C306,D2.Demographic!$C:$C,0))</f>
        <v>0</v>
      </c>
      <c r="AC306" s="538">
        <f>INDEX(D2.Demographic!$K:$K,MATCH($C306,D2.Demographic!$C:$C,0))</f>
        <v>0</v>
      </c>
      <c r="AD306" s="538">
        <f>INDEX(D2.Demographic!$L:$L,MATCH($C306,D2.Demographic!$C:$C,0))</f>
        <v>0</v>
      </c>
      <c r="AE306" s="538">
        <f>INDEX(D2.Demographic!$M:$M,MATCH($C306,D2.Demographic!$C:$C,0))</f>
        <v>0</v>
      </c>
      <c r="AF306" s="538">
        <f>INDEX(D2.Demographic!$N:$N,MATCH($C306,D2.Demographic!$C:$C,0))</f>
        <v>0</v>
      </c>
    </row>
    <row r="307" spans="1:32" ht="20.100000000000001" customHeight="1">
      <c r="A307" s="527" t="str">
        <f t="shared" si="18"/>
        <v/>
      </c>
      <c r="B307" s="527" t="str">
        <f t="shared" si="19"/>
        <v/>
      </c>
      <c r="C307" s="542">
        <v>293</v>
      </c>
      <c r="D307" s="529"/>
      <c r="E307" s="530"/>
      <c r="F307" s="531"/>
      <c r="G307" s="532"/>
      <c r="H307" s="530"/>
      <c r="I307" s="533"/>
      <c r="J307" s="532"/>
      <c r="K307" s="530"/>
      <c r="L307" s="534" t="str">
        <f>IF($K307="","",IF($E307="","",IF(B.TransitionalProg!$H$8&gt;0,"",VLOOKUP($E307,' A.Property'!$P$44:$R$50,2,FALSE))))</f>
        <v/>
      </c>
      <c r="M307" s="534" t="str">
        <f>IF($K307="","",IF($E307="","",IF(B.TransitionalProg!$H$8&gt;0,"",VLOOKUP($E307,' A.Property'!$P$44:$R$50,3,FALSE))))</f>
        <v/>
      </c>
      <c r="N307" s="535" t="str">
        <f>IF(K307="", "", IF(E307="", "",IF(B.TransitionalProg!$H$8&gt;0,"",IF(K307&lt;L307,"overHOUSED?",IF(K307&gt;M307, "OVERcrowded?","")))))</f>
        <v/>
      </c>
      <c r="O307" s="536"/>
      <c r="P307" s="737"/>
      <c r="Q307" s="532"/>
      <c r="R307" s="532"/>
      <c r="S307" s="532"/>
      <c r="T307" s="532"/>
      <c r="U307" s="826" t="str">
        <f t="shared" si="16"/>
        <v/>
      </c>
      <c r="V307" s="531"/>
      <c r="W307" s="532"/>
      <c r="X307" s="537" t="str">
        <f t="shared" si="17"/>
        <v/>
      </c>
      <c r="Y307" s="538">
        <f>INDEX(D2.Demographic!$G:$G,MATCH($C307,D2.Demographic!$C:$C,0))</f>
        <v>0</v>
      </c>
      <c r="Z307" s="538">
        <f>INDEX(D2.Demographic!$H:$H,MATCH($C307,D2.Demographic!$C:$C,0))</f>
        <v>0</v>
      </c>
      <c r="AA307" s="538">
        <f>INDEX(D2.Demographic!$I:$I,MATCH($C307,D2.Demographic!$C:$C,0))</f>
        <v>0</v>
      </c>
      <c r="AB307" s="538">
        <f>INDEX(D2.Demographic!$J:$J,MATCH($C307,D2.Demographic!$C:$C,0))</f>
        <v>0</v>
      </c>
      <c r="AC307" s="538">
        <f>INDEX(D2.Demographic!$K:$K,MATCH($C307,D2.Demographic!$C:$C,0))</f>
        <v>0</v>
      </c>
      <c r="AD307" s="538">
        <f>INDEX(D2.Demographic!$L:$L,MATCH($C307,D2.Demographic!$C:$C,0))</f>
        <v>0</v>
      </c>
      <c r="AE307" s="538">
        <f>INDEX(D2.Demographic!$M:$M,MATCH($C307,D2.Demographic!$C:$C,0))</f>
        <v>0</v>
      </c>
      <c r="AF307" s="538">
        <f>INDEX(D2.Demographic!$N:$N,MATCH($C307,D2.Demographic!$C:$C,0))</f>
        <v>0</v>
      </c>
    </row>
    <row r="308" spans="1:32" ht="20.100000000000001" customHeight="1">
      <c r="A308" s="527" t="str">
        <f t="shared" si="18"/>
        <v/>
      </c>
      <c r="B308" s="527" t="str">
        <f t="shared" si="19"/>
        <v/>
      </c>
      <c r="C308" s="542">
        <v>294</v>
      </c>
      <c r="D308" s="529"/>
      <c r="E308" s="530"/>
      <c r="F308" s="531"/>
      <c r="G308" s="532"/>
      <c r="H308" s="530"/>
      <c r="I308" s="533"/>
      <c r="J308" s="532"/>
      <c r="K308" s="530"/>
      <c r="L308" s="534" t="str">
        <f>IF($K308="","",IF($E308="","",IF(B.TransitionalProg!$H$8&gt;0,"",VLOOKUP($E308,' A.Property'!$P$44:$R$50,2,FALSE))))</f>
        <v/>
      </c>
      <c r="M308" s="534" t="str">
        <f>IF($K308="","",IF($E308="","",IF(B.TransitionalProg!$H$8&gt;0,"",VLOOKUP($E308,' A.Property'!$P$44:$R$50,3,FALSE))))</f>
        <v/>
      </c>
      <c r="N308" s="535" t="str">
        <f>IF(K308="", "", IF(E308="", "",IF(B.TransitionalProg!$H$8&gt;0,"",IF(K308&lt;L308,"overHOUSED?",IF(K308&gt;M308, "OVERcrowded?","")))))</f>
        <v/>
      </c>
      <c r="O308" s="536"/>
      <c r="P308" s="737"/>
      <c r="Q308" s="532"/>
      <c r="R308" s="532"/>
      <c r="S308" s="532"/>
      <c r="T308" s="532"/>
      <c r="U308" s="826" t="str">
        <f t="shared" si="16"/>
        <v/>
      </c>
      <c r="V308" s="531"/>
      <c r="W308" s="532"/>
      <c r="X308" s="537" t="str">
        <f t="shared" si="17"/>
        <v/>
      </c>
      <c r="Y308" s="538">
        <f>INDEX(D2.Demographic!$G:$G,MATCH($C308,D2.Demographic!$C:$C,0))</f>
        <v>0</v>
      </c>
      <c r="Z308" s="538">
        <f>INDEX(D2.Demographic!$H:$H,MATCH($C308,D2.Demographic!$C:$C,0))</f>
        <v>0</v>
      </c>
      <c r="AA308" s="538">
        <f>INDEX(D2.Demographic!$I:$I,MATCH($C308,D2.Demographic!$C:$C,0))</f>
        <v>0</v>
      </c>
      <c r="AB308" s="538">
        <f>INDEX(D2.Demographic!$J:$J,MATCH($C308,D2.Demographic!$C:$C,0))</f>
        <v>0</v>
      </c>
      <c r="AC308" s="538">
        <f>INDEX(D2.Demographic!$K:$K,MATCH($C308,D2.Demographic!$C:$C,0))</f>
        <v>0</v>
      </c>
      <c r="AD308" s="538">
        <f>INDEX(D2.Demographic!$L:$L,MATCH($C308,D2.Demographic!$C:$C,0))</f>
        <v>0</v>
      </c>
      <c r="AE308" s="538">
        <f>INDEX(D2.Demographic!$M:$M,MATCH($C308,D2.Demographic!$C:$C,0))</f>
        <v>0</v>
      </c>
      <c r="AF308" s="538">
        <f>INDEX(D2.Demographic!$N:$N,MATCH($C308,D2.Demographic!$C:$C,0))</f>
        <v>0</v>
      </c>
    </row>
    <row r="309" spans="1:32" ht="20.100000000000001" customHeight="1">
      <c r="A309" s="527" t="str">
        <f t="shared" si="18"/>
        <v/>
      </c>
      <c r="B309" s="527" t="str">
        <f t="shared" si="19"/>
        <v/>
      </c>
      <c r="C309" s="542">
        <v>295</v>
      </c>
      <c r="D309" s="529"/>
      <c r="E309" s="530"/>
      <c r="F309" s="531"/>
      <c r="G309" s="532"/>
      <c r="H309" s="530"/>
      <c r="I309" s="533"/>
      <c r="J309" s="532"/>
      <c r="K309" s="530"/>
      <c r="L309" s="534" t="str">
        <f>IF($K309="","",IF($E309="","",IF(B.TransitionalProg!$H$8&gt;0,"",VLOOKUP($E309,' A.Property'!$P$44:$R$50,2,FALSE))))</f>
        <v/>
      </c>
      <c r="M309" s="534" t="str">
        <f>IF($K309="","",IF($E309="","",IF(B.TransitionalProg!$H$8&gt;0,"",VLOOKUP($E309,' A.Property'!$P$44:$R$50,3,FALSE))))</f>
        <v/>
      </c>
      <c r="N309" s="535" t="str">
        <f>IF(K309="", "", IF(E309="", "",IF(B.TransitionalProg!$H$8&gt;0,"",IF(K309&lt;L309,"overHOUSED?",IF(K309&gt;M309, "OVERcrowded?","")))))</f>
        <v/>
      </c>
      <c r="O309" s="536"/>
      <c r="P309" s="737"/>
      <c r="Q309" s="532"/>
      <c r="R309" s="532"/>
      <c r="S309" s="532"/>
      <c r="T309" s="532"/>
      <c r="U309" s="826" t="str">
        <f t="shared" si="16"/>
        <v/>
      </c>
      <c r="V309" s="531"/>
      <c r="W309" s="532"/>
      <c r="X309" s="537" t="str">
        <f t="shared" si="17"/>
        <v/>
      </c>
      <c r="Y309" s="538">
        <f>INDEX(D2.Demographic!$G:$G,MATCH($C309,D2.Demographic!$C:$C,0))</f>
        <v>0</v>
      </c>
      <c r="Z309" s="538">
        <f>INDEX(D2.Demographic!$H:$H,MATCH($C309,D2.Demographic!$C:$C,0))</f>
        <v>0</v>
      </c>
      <c r="AA309" s="538">
        <f>INDEX(D2.Demographic!$I:$I,MATCH($C309,D2.Demographic!$C:$C,0))</f>
        <v>0</v>
      </c>
      <c r="AB309" s="538">
        <f>INDEX(D2.Demographic!$J:$J,MATCH($C309,D2.Demographic!$C:$C,0))</f>
        <v>0</v>
      </c>
      <c r="AC309" s="538">
        <f>INDEX(D2.Demographic!$K:$K,MATCH($C309,D2.Demographic!$C:$C,0))</f>
        <v>0</v>
      </c>
      <c r="AD309" s="538">
        <f>INDEX(D2.Demographic!$L:$L,MATCH($C309,D2.Demographic!$C:$C,0))</f>
        <v>0</v>
      </c>
      <c r="AE309" s="538">
        <f>INDEX(D2.Demographic!$M:$M,MATCH($C309,D2.Demographic!$C:$C,0))</f>
        <v>0</v>
      </c>
      <c r="AF309" s="538">
        <f>INDEX(D2.Demographic!$N:$N,MATCH($C309,D2.Demographic!$C:$C,0))</f>
        <v>0</v>
      </c>
    </row>
    <row r="310" spans="1:32" ht="20.100000000000001" customHeight="1">
      <c r="A310" s="527" t="str">
        <f t="shared" si="18"/>
        <v/>
      </c>
      <c r="B310" s="527" t="str">
        <f t="shared" si="19"/>
        <v/>
      </c>
      <c r="C310" s="542">
        <v>296</v>
      </c>
      <c r="D310" s="529"/>
      <c r="E310" s="530"/>
      <c r="F310" s="531"/>
      <c r="G310" s="532"/>
      <c r="H310" s="530"/>
      <c r="I310" s="533"/>
      <c r="J310" s="532"/>
      <c r="K310" s="530"/>
      <c r="L310" s="534" t="str">
        <f>IF($K310="","",IF($E310="","",IF(B.TransitionalProg!$H$8&gt;0,"",VLOOKUP($E310,' A.Property'!$P$44:$R$50,2,FALSE))))</f>
        <v/>
      </c>
      <c r="M310" s="534" t="str">
        <f>IF($K310="","",IF($E310="","",IF(B.TransitionalProg!$H$8&gt;0,"",VLOOKUP($E310,' A.Property'!$P$44:$R$50,3,FALSE))))</f>
        <v/>
      </c>
      <c r="N310" s="535" t="str">
        <f>IF(K310="", "", IF(E310="", "",IF(B.TransitionalProg!$H$8&gt;0,"",IF(K310&lt;L310,"overHOUSED?",IF(K310&gt;M310, "OVERcrowded?","")))))</f>
        <v/>
      </c>
      <c r="O310" s="536"/>
      <c r="P310" s="737"/>
      <c r="Q310" s="532"/>
      <c r="R310" s="532"/>
      <c r="S310" s="532"/>
      <c r="T310" s="532"/>
      <c r="U310" s="826" t="str">
        <f t="shared" si="16"/>
        <v/>
      </c>
      <c r="V310" s="531"/>
      <c r="W310" s="532"/>
      <c r="X310" s="537" t="str">
        <f t="shared" si="17"/>
        <v/>
      </c>
      <c r="Y310" s="538">
        <f>INDEX(D2.Demographic!$G:$G,MATCH($C310,D2.Demographic!$C:$C,0))</f>
        <v>0</v>
      </c>
      <c r="Z310" s="538">
        <f>INDEX(D2.Demographic!$H:$H,MATCH($C310,D2.Demographic!$C:$C,0))</f>
        <v>0</v>
      </c>
      <c r="AA310" s="538">
        <f>INDEX(D2.Demographic!$I:$I,MATCH($C310,D2.Demographic!$C:$C,0))</f>
        <v>0</v>
      </c>
      <c r="AB310" s="538">
        <f>INDEX(D2.Demographic!$J:$J,MATCH($C310,D2.Demographic!$C:$C,0))</f>
        <v>0</v>
      </c>
      <c r="AC310" s="538">
        <f>INDEX(D2.Demographic!$K:$K,MATCH($C310,D2.Demographic!$C:$C,0))</f>
        <v>0</v>
      </c>
      <c r="AD310" s="538">
        <f>INDEX(D2.Demographic!$L:$L,MATCH($C310,D2.Demographic!$C:$C,0))</f>
        <v>0</v>
      </c>
      <c r="AE310" s="538">
        <f>INDEX(D2.Demographic!$M:$M,MATCH($C310,D2.Demographic!$C:$C,0))</f>
        <v>0</v>
      </c>
      <c r="AF310" s="538">
        <f>INDEX(D2.Demographic!$N:$N,MATCH($C310,D2.Demographic!$C:$C,0))</f>
        <v>0</v>
      </c>
    </row>
    <row r="311" spans="1:32" ht="20.100000000000001" customHeight="1">
      <c r="A311" s="527" t="str">
        <f t="shared" si="18"/>
        <v/>
      </c>
      <c r="B311" s="527" t="str">
        <f t="shared" si="19"/>
        <v/>
      </c>
      <c r="C311" s="542">
        <v>297</v>
      </c>
      <c r="D311" s="529"/>
      <c r="E311" s="530"/>
      <c r="F311" s="531"/>
      <c r="G311" s="532"/>
      <c r="H311" s="530"/>
      <c r="I311" s="533"/>
      <c r="J311" s="532"/>
      <c r="K311" s="530"/>
      <c r="L311" s="534" t="str">
        <f>IF($K311="","",IF($E311="","",IF(B.TransitionalProg!$H$8&gt;0,"",VLOOKUP($E311,' A.Property'!$P$44:$R$50,2,FALSE))))</f>
        <v/>
      </c>
      <c r="M311" s="534" t="str">
        <f>IF($K311="","",IF($E311="","",IF(B.TransitionalProg!$H$8&gt;0,"",VLOOKUP($E311,' A.Property'!$P$44:$R$50,3,FALSE))))</f>
        <v/>
      </c>
      <c r="N311" s="535" t="str">
        <f>IF(K311="", "", IF(E311="", "",IF(B.TransitionalProg!$H$8&gt;0,"",IF(K311&lt;L311,"overHOUSED?",IF(K311&gt;M311, "OVERcrowded?","")))))</f>
        <v/>
      </c>
      <c r="O311" s="536"/>
      <c r="P311" s="737"/>
      <c r="Q311" s="532"/>
      <c r="R311" s="532"/>
      <c r="S311" s="532"/>
      <c r="T311" s="532"/>
      <c r="U311" s="826" t="str">
        <f t="shared" si="16"/>
        <v/>
      </c>
      <c r="V311" s="531"/>
      <c r="W311" s="532"/>
      <c r="X311" s="537" t="str">
        <f t="shared" si="17"/>
        <v/>
      </c>
      <c r="Y311" s="538">
        <f>INDEX(D2.Demographic!$G:$G,MATCH($C311,D2.Demographic!$C:$C,0))</f>
        <v>0</v>
      </c>
      <c r="Z311" s="538">
        <f>INDEX(D2.Demographic!$H:$H,MATCH($C311,D2.Demographic!$C:$C,0))</f>
        <v>0</v>
      </c>
      <c r="AA311" s="538">
        <f>INDEX(D2.Demographic!$I:$I,MATCH($C311,D2.Demographic!$C:$C,0))</f>
        <v>0</v>
      </c>
      <c r="AB311" s="538">
        <f>INDEX(D2.Demographic!$J:$J,MATCH($C311,D2.Demographic!$C:$C,0))</f>
        <v>0</v>
      </c>
      <c r="AC311" s="538">
        <f>INDEX(D2.Demographic!$K:$K,MATCH($C311,D2.Demographic!$C:$C,0))</f>
        <v>0</v>
      </c>
      <c r="AD311" s="538">
        <f>INDEX(D2.Demographic!$L:$L,MATCH($C311,D2.Demographic!$C:$C,0))</f>
        <v>0</v>
      </c>
      <c r="AE311" s="538">
        <f>INDEX(D2.Demographic!$M:$M,MATCH($C311,D2.Demographic!$C:$C,0))</f>
        <v>0</v>
      </c>
      <c r="AF311" s="538">
        <f>INDEX(D2.Demographic!$N:$N,MATCH($C311,D2.Demographic!$C:$C,0))</f>
        <v>0</v>
      </c>
    </row>
    <row r="312" spans="1:32" ht="20.100000000000001" customHeight="1">
      <c r="A312" s="527" t="str">
        <f t="shared" si="18"/>
        <v/>
      </c>
      <c r="B312" s="527" t="str">
        <f t="shared" si="19"/>
        <v/>
      </c>
      <c r="C312" s="542">
        <v>298</v>
      </c>
      <c r="D312" s="529"/>
      <c r="E312" s="530"/>
      <c r="F312" s="531"/>
      <c r="G312" s="532"/>
      <c r="H312" s="530"/>
      <c r="I312" s="533"/>
      <c r="J312" s="532"/>
      <c r="K312" s="530"/>
      <c r="L312" s="534" t="str">
        <f>IF($K312="","",IF($E312="","",IF(B.TransitionalProg!$H$8&gt;0,"",VLOOKUP($E312,' A.Property'!$P$44:$R$50,2,FALSE))))</f>
        <v/>
      </c>
      <c r="M312" s="534" t="str">
        <f>IF($K312="","",IF($E312="","",IF(B.TransitionalProg!$H$8&gt;0,"",VLOOKUP($E312,' A.Property'!$P$44:$R$50,3,FALSE))))</f>
        <v/>
      </c>
      <c r="N312" s="535" t="str">
        <f>IF(K312="", "", IF(E312="", "",IF(B.TransitionalProg!$H$8&gt;0,"",IF(K312&lt;L312,"overHOUSED?",IF(K312&gt;M312, "OVERcrowded?","")))))</f>
        <v/>
      </c>
      <c r="O312" s="536"/>
      <c r="P312" s="737"/>
      <c r="Q312" s="532"/>
      <c r="R312" s="532"/>
      <c r="S312" s="532"/>
      <c r="T312" s="532"/>
      <c r="U312" s="826" t="str">
        <f t="shared" si="16"/>
        <v/>
      </c>
      <c r="V312" s="531"/>
      <c r="W312" s="532"/>
      <c r="X312" s="537" t="str">
        <f t="shared" si="17"/>
        <v/>
      </c>
      <c r="Y312" s="538">
        <f>INDEX(D2.Demographic!$G:$G,MATCH($C312,D2.Demographic!$C:$C,0))</f>
        <v>0</v>
      </c>
      <c r="Z312" s="538">
        <f>INDEX(D2.Demographic!$H:$H,MATCH($C312,D2.Demographic!$C:$C,0))</f>
        <v>0</v>
      </c>
      <c r="AA312" s="538">
        <f>INDEX(D2.Demographic!$I:$I,MATCH($C312,D2.Demographic!$C:$C,0))</f>
        <v>0</v>
      </c>
      <c r="AB312" s="538">
        <f>INDEX(D2.Demographic!$J:$J,MATCH($C312,D2.Demographic!$C:$C,0))</f>
        <v>0</v>
      </c>
      <c r="AC312" s="538">
        <f>INDEX(D2.Demographic!$K:$K,MATCH($C312,D2.Demographic!$C:$C,0))</f>
        <v>0</v>
      </c>
      <c r="AD312" s="538">
        <f>INDEX(D2.Demographic!$L:$L,MATCH($C312,D2.Demographic!$C:$C,0))</f>
        <v>0</v>
      </c>
      <c r="AE312" s="538">
        <f>INDEX(D2.Demographic!$M:$M,MATCH($C312,D2.Demographic!$C:$C,0))</f>
        <v>0</v>
      </c>
      <c r="AF312" s="538">
        <f>INDEX(D2.Demographic!$N:$N,MATCH($C312,D2.Demographic!$C:$C,0))</f>
        <v>0</v>
      </c>
    </row>
    <row r="313" spans="1:32" ht="20.100000000000001" customHeight="1">
      <c r="A313" s="527" t="str">
        <f t="shared" si="18"/>
        <v/>
      </c>
      <c r="B313" s="527" t="str">
        <f t="shared" si="19"/>
        <v/>
      </c>
      <c r="C313" s="542">
        <v>299</v>
      </c>
      <c r="D313" s="529"/>
      <c r="E313" s="530"/>
      <c r="F313" s="531"/>
      <c r="G313" s="532"/>
      <c r="H313" s="530"/>
      <c r="I313" s="533"/>
      <c r="J313" s="532"/>
      <c r="K313" s="530"/>
      <c r="L313" s="534" t="str">
        <f>IF($K313="","",IF($E313="","",IF(B.TransitionalProg!$H$8&gt;0,"",VLOOKUP($E313,' A.Property'!$P$44:$R$50,2,FALSE))))</f>
        <v/>
      </c>
      <c r="M313" s="534" t="str">
        <f>IF($K313="","",IF($E313="","",IF(B.TransitionalProg!$H$8&gt;0,"",VLOOKUP($E313,' A.Property'!$P$44:$R$50,3,FALSE))))</f>
        <v/>
      </c>
      <c r="N313" s="535" t="str">
        <f>IF(K313="", "", IF(E313="", "",IF(B.TransitionalProg!$H$8&gt;0,"",IF(K313&lt;L313,"overHOUSED?",IF(K313&gt;M313, "OVERcrowded?","")))))</f>
        <v/>
      </c>
      <c r="O313" s="536"/>
      <c r="P313" s="737"/>
      <c r="Q313" s="532"/>
      <c r="R313" s="532"/>
      <c r="S313" s="532"/>
      <c r="T313" s="532"/>
      <c r="U313" s="826" t="str">
        <f t="shared" si="16"/>
        <v/>
      </c>
      <c r="V313" s="531"/>
      <c r="W313" s="532"/>
      <c r="X313" s="537" t="str">
        <f t="shared" si="17"/>
        <v/>
      </c>
      <c r="Y313" s="538">
        <f>INDEX(D2.Demographic!$G:$G,MATCH($C313,D2.Demographic!$C:$C,0))</f>
        <v>0</v>
      </c>
      <c r="Z313" s="538">
        <f>INDEX(D2.Demographic!$H:$H,MATCH($C313,D2.Demographic!$C:$C,0))</f>
        <v>0</v>
      </c>
      <c r="AA313" s="538">
        <f>INDEX(D2.Demographic!$I:$I,MATCH($C313,D2.Demographic!$C:$C,0))</f>
        <v>0</v>
      </c>
      <c r="AB313" s="538">
        <f>INDEX(D2.Demographic!$J:$J,MATCH($C313,D2.Demographic!$C:$C,0))</f>
        <v>0</v>
      </c>
      <c r="AC313" s="538">
        <f>INDEX(D2.Demographic!$K:$K,MATCH($C313,D2.Demographic!$C:$C,0))</f>
        <v>0</v>
      </c>
      <c r="AD313" s="538">
        <f>INDEX(D2.Demographic!$L:$L,MATCH($C313,D2.Demographic!$C:$C,0))</f>
        <v>0</v>
      </c>
      <c r="AE313" s="538">
        <f>INDEX(D2.Demographic!$M:$M,MATCH($C313,D2.Demographic!$C:$C,0))</f>
        <v>0</v>
      </c>
      <c r="AF313" s="538">
        <f>INDEX(D2.Demographic!$N:$N,MATCH($C313,D2.Demographic!$C:$C,0))</f>
        <v>0</v>
      </c>
    </row>
    <row r="314" spans="1:32" ht="20.100000000000001" customHeight="1">
      <c r="A314" s="527" t="str">
        <f t="shared" si="18"/>
        <v/>
      </c>
      <c r="B314" s="527" t="str">
        <f t="shared" si="19"/>
        <v/>
      </c>
      <c r="C314" s="542">
        <v>300</v>
      </c>
      <c r="D314" s="529"/>
      <c r="E314" s="530"/>
      <c r="F314" s="531"/>
      <c r="G314" s="532"/>
      <c r="H314" s="530"/>
      <c r="I314" s="533"/>
      <c r="J314" s="532"/>
      <c r="K314" s="530"/>
      <c r="L314" s="534" t="str">
        <f>IF($K314="","",IF($E314="","",IF(B.TransitionalProg!$H$8&gt;0,"",VLOOKUP($E314,' A.Property'!$P$44:$R$50,2,FALSE))))</f>
        <v/>
      </c>
      <c r="M314" s="534" t="str">
        <f>IF($K314="","",IF($E314="","",IF(B.TransitionalProg!$H$8&gt;0,"",VLOOKUP($E314,' A.Property'!$P$44:$R$50,3,FALSE))))</f>
        <v/>
      </c>
      <c r="N314" s="535" t="str">
        <f>IF(K314="", "", IF(E314="", "",IF(B.TransitionalProg!$H$8&gt;0,"",IF(K314&lt;L314,"overHOUSED?",IF(K314&gt;M314, "OVERcrowded?","")))))</f>
        <v/>
      </c>
      <c r="O314" s="536"/>
      <c r="P314" s="737"/>
      <c r="Q314" s="532"/>
      <c r="R314" s="532"/>
      <c r="S314" s="532"/>
      <c r="T314" s="532"/>
      <c r="U314" s="826" t="str">
        <f t="shared" si="16"/>
        <v/>
      </c>
      <c r="V314" s="531"/>
      <c r="W314" s="532"/>
      <c r="X314" s="537" t="str">
        <f t="shared" si="17"/>
        <v/>
      </c>
      <c r="Y314" s="538">
        <f>INDEX(D2.Demographic!$G:$G,MATCH($C314,D2.Demographic!$C:$C,0))</f>
        <v>0</v>
      </c>
      <c r="Z314" s="538">
        <f>INDEX(D2.Demographic!$H:$H,MATCH($C314,D2.Demographic!$C:$C,0))</f>
        <v>0</v>
      </c>
      <c r="AA314" s="538">
        <f>INDEX(D2.Demographic!$I:$I,MATCH($C314,D2.Demographic!$C:$C,0))</f>
        <v>0</v>
      </c>
      <c r="AB314" s="538">
        <f>INDEX(D2.Demographic!$J:$J,MATCH($C314,D2.Demographic!$C:$C,0))</f>
        <v>0</v>
      </c>
      <c r="AC314" s="538">
        <f>INDEX(D2.Demographic!$K:$K,MATCH($C314,D2.Demographic!$C:$C,0))</f>
        <v>0</v>
      </c>
      <c r="AD314" s="538">
        <f>INDEX(D2.Demographic!$L:$L,MATCH($C314,D2.Demographic!$C:$C,0))</f>
        <v>0</v>
      </c>
      <c r="AE314" s="538">
        <f>INDEX(D2.Demographic!$M:$M,MATCH($C314,D2.Demographic!$C:$C,0))</f>
        <v>0</v>
      </c>
      <c r="AF314" s="538">
        <f>INDEX(D2.Demographic!$N:$N,MATCH($C314,D2.Demographic!$C:$C,0))</f>
        <v>0</v>
      </c>
    </row>
    <row r="315" spans="1:32" ht="20.100000000000001" customHeight="1">
      <c r="A315" s="527" t="str">
        <f t="shared" si="18"/>
        <v/>
      </c>
      <c r="B315" s="527" t="str">
        <f t="shared" si="19"/>
        <v/>
      </c>
      <c r="C315" s="542">
        <v>301</v>
      </c>
      <c r="D315" s="529"/>
      <c r="E315" s="530"/>
      <c r="F315" s="531"/>
      <c r="G315" s="532"/>
      <c r="H315" s="530"/>
      <c r="I315" s="533"/>
      <c r="J315" s="532"/>
      <c r="K315" s="530"/>
      <c r="L315" s="534" t="str">
        <f>IF($K315="","",IF($E315="","",IF(B.TransitionalProg!$H$8&gt;0,"",VLOOKUP($E315,' A.Property'!$P$44:$R$50,2,FALSE))))</f>
        <v/>
      </c>
      <c r="M315" s="534" t="str">
        <f>IF($K315="","",IF($E315="","",IF(B.TransitionalProg!$H$8&gt;0,"",VLOOKUP($E315,' A.Property'!$P$44:$R$50,3,FALSE))))</f>
        <v/>
      </c>
      <c r="N315" s="535" t="str">
        <f>IF(K315="", "", IF(E315="", "",IF(B.TransitionalProg!$H$8&gt;0,"",IF(K315&lt;L315,"overHOUSED?",IF(K315&gt;M315, "OVERcrowded?","")))))</f>
        <v/>
      </c>
      <c r="O315" s="536"/>
      <c r="P315" s="737"/>
      <c r="Q315" s="532"/>
      <c r="R315" s="532"/>
      <c r="S315" s="532"/>
      <c r="T315" s="532"/>
      <c r="U315" s="826" t="str">
        <f t="shared" si="16"/>
        <v/>
      </c>
      <c r="V315" s="531"/>
      <c r="W315" s="532"/>
      <c r="X315" s="537" t="str">
        <f t="shared" si="17"/>
        <v/>
      </c>
      <c r="Y315" s="538">
        <f>INDEX(D2.Demographic!$G:$G,MATCH($C315,D2.Demographic!$C:$C,0))</f>
        <v>0</v>
      </c>
      <c r="Z315" s="538">
        <f>INDEX(D2.Demographic!$H:$H,MATCH($C315,D2.Demographic!$C:$C,0))</f>
        <v>0</v>
      </c>
      <c r="AA315" s="538">
        <f>INDEX(D2.Demographic!$I:$I,MATCH($C315,D2.Demographic!$C:$C,0))</f>
        <v>0</v>
      </c>
      <c r="AB315" s="538">
        <f>INDEX(D2.Demographic!$J:$J,MATCH($C315,D2.Demographic!$C:$C,0))</f>
        <v>0</v>
      </c>
      <c r="AC315" s="538">
        <f>INDEX(D2.Demographic!$K:$K,MATCH($C315,D2.Demographic!$C:$C,0))</f>
        <v>0</v>
      </c>
      <c r="AD315" s="538">
        <f>INDEX(D2.Demographic!$L:$L,MATCH($C315,D2.Demographic!$C:$C,0))</f>
        <v>0</v>
      </c>
      <c r="AE315" s="538">
        <f>INDEX(D2.Demographic!$M:$M,MATCH($C315,D2.Demographic!$C:$C,0))</f>
        <v>0</v>
      </c>
      <c r="AF315" s="538">
        <f>INDEX(D2.Demographic!$N:$N,MATCH($C315,D2.Demographic!$C:$C,0))</f>
        <v>0</v>
      </c>
    </row>
    <row r="316" spans="1:32" ht="20.100000000000001" customHeight="1">
      <c r="A316" s="527" t="str">
        <f t="shared" si="18"/>
        <v/>
      </c>
      <c r="B316" s="527" t="str">
        <f t="shared" si="19"/>
        <v/>
      </c>
      <c r="C316" s="542">
        <v>302</v>
      </c>
      <c r="D316" s="529"/>
      <c r="E316" s="530"/>
      <c r="F316" s="531"/>
      <c r="G316" s="532"/>
      <c r="H316" s="530"/>
      <c r="I316" s="533"/>
      <c r="J316" s="532"/>
      <c r="K316" s="530"/>
      <c r="L316" s="534" t="str">
        <f>IF($K316="","",IF($E316="","",IF(B.TransitionalProg!$H$8&gt;0,"",VLOOKUP($E316,' A.Property'!$P$44:$R$50,2,FALSE))))</f>
        <v/>
      </c>
      <c r="M316" s="534" t="str">
        <f>IF($K316="","",IF($E316="","",IF(B.TransitionalProg!$H$8&gt;0,"",VLOOKUP($E316,' A.Property'!$P$44:$R$50,3,FALSE))))</f>
        <v/>
      </c>
      <c r="N316" s="535" t="str">
        <f>IF(K316="", "", IF(E316="", "",IF(B.TransitionalProg!$H$8&gt;0,"",IF(K316&lt;L316,"overHOUSED?",IF(K316&gt;M316, "OVERcrowded?","")))))</f>
        <v/>
      </c>
      <c r="O316" s="536"/>
      <c r="P316" s="737"/>
      <c r="Q316" s="532"/>
      <c r="R316" s="532"/>
      <c r="S316" s="532"/>
      <c r="T316" s="532"/>
      <c r="U316" s="826" t="str">
        <f t="shared" si="16"/>
        <v/>
      </c>
      <c r="V316" s="531"/>
      <c r="W316" s="532"/>
      <c r="X316" s="537" t="str">
        <f t="shared" si="17"/>
        <v/>
      </c>
      <c r="Y316" s="538">
        <f>INDEX(D2.Demographic!$G:$G,MATCH($C316,D2.Demographic!$C:$C,0))</f>
        <v>0</v>
      </c>
      <c r="Z316" s="538">
        <f>INDEX(D2.Demographic!$H:$H,MATCH($C316,D2.Demographic!$C:$C,0))</f>
        <v>0</v>
      </c>
      <c r="AA316" s="538">
        <f>INDEX(D2.Demographic!$I:$I,MATCH($C316,D2.Demographic!$C:$C,0))</f>
        <v>0</v>
      </c>
      <c r="AB316" s="538">
        <f>INDEX(D2.Demographic!$J:$J,MATCH($C316,D2.Demographic!$C:$C,0))</f>
        <v>0</v>
      </c>
      <c r="AC316" s="538">
        <f>INDEX(D2.Demographic!$K:$K,MATCH($C316,D2.Demographic!$C:$C,0))</f>
        <v>0</v>
      </c>
      <c r="AD316" s="538">
        <f>INDEX(D2.Demographic!$L:$L,MATCH($C316,D2.Demographic!$C:$C,0))</f>
        <v>0</v>
      </c>
      <c r="AE316" s="538">
        <f>INDEX(D2.Demographic!$M:$M,MATCH($C316,D2.Demographic!$C:$C,0))</f>
        <v>0</v>
      </c>
      <c r="AF316" s="538">
        <f>INDEX(D2.Demographic!$N:$N,MATCH($C316,D2.Demographic!$C:$C,0))</f>
        <v>0</v>
      </c>
    </row>
    <row r="317" spans="1:32" ht="20.100000000000001" customHeight="1">
      <c r="A317" s="527" t="str">
        <f t="shared" si="18"/>
        <v/>
      </c>
      <c r="B317" s="527" t="str">
        <f t="shared" si="19"/>
        <v/>
      </c>
      <c r="C317" s="542">
        <v>303</v>
      </c>
      <c r="D317" s="529"/>
      <c r="E317" s="530"/>
      <c r="F317" s="531"/>
      <c r="G317" s="532"/>
      <c r="H317" s="530"/>
      <c r="I317" s="533"/>
      <c r="J317" s="532"/>
      <c r="K317" s="530"/>
      <c r="L317" s="534" t="str">
        <f>IF($K317="","",IF($E317="","",IF(B.TransitionalProg!$H$8&gt;0,"",VLOOKUP($E317,' A.Property'!$P$44:$R$50,2,FALSE))))</f>
        <v/>
      </c>
      <c r="M317" s="534" t="str">
        <f>IF($K317="","",IF($E317="","",IF(B.TransitionalProg!$H$8&gt;0,"",VLOOKUP($E317,' A.Property'!$P$44:$R$50,3,FALSE))))</f>
        <v/>
      </c>
      <c r="N317" s="535" t="str">
        <f>IF(K317="", "", IF(E317="", "",IF(B.TransitionalProg!$H$8&gt;0,"",IF(K317&lt;L317,"overHOUSED?",IF(K317&gt;M317, "OVERcrowded?","")))))</f>
        <v/>
      </c>
      <c r="O317" s="536"/>
      <c r="P317" s="737"/>
      <c r="Q317" s="532"/>
      <c r="R317" s="532"/>
      <c r="S317" s="532"/>
      <c r="T317" s="532"/>
      <c r="U317" s="826" t="str">
        <f t="shared" si="16"/>
        <v/>
      </c>
      <c r="V317" s="531"/>
      <c r="W317" s="532"/>
      <c r="X317" s="537" t="str">
        <f t="shared" si="17"/>
        <v/>
      </c>
      <c r="Y317" s="538">
        <f>INDEX(D2.Demographic!$G:$G,MATCH($C317,D2.Demographic!$C:$C,0))</f>
        <v>0</v>
      </c>
      <c r="Z317" s="538">
        <f>INDEX(D2.Demographic!$H:$H,MATCH($C317,D2.Demographic!$C:$C,0))</f>
        <v>0</v>
      </c>
      <c r="AA317" s="538">
        <f>INDEX(D2.Demographic!$I:$I,MATCH($C317,D2.Demographic!$C:$C,0))</f>
        <v>0</v>
      </c>
      <c r="AB317" s="538">
        <f>INDEX(D2.Demographic!$J:$J,MATCH($C317,D2.Demographic!$C:$C,0))</f>
        <v>0</v>
      </c>
      <c r="AC317" s="538">
        <f>INDEX(D2.Demographic!$K:$K,MATCH($C317,D2.Demographic!$C:$C,0))</f>
        <v>0</v>
      </c>
      <c r="AD317" s="538">
        <f>INDEX(D2.Demographic!$L:$L,MATCH($C317,D2.Demographic!$C:$C,0))</f>
        <v>0</v>
      </c>
      <c r="AE317" s="538">
        <f>INDEX(D2.Demographic!$M:$M,MATCH($C317,D2.Demographic!$C:$C,0))</f>
        <v>0</v>
      </c>
      <c r="AF317" s="538">
        <f>INDEX(D2.Demographic!$N:$N,MATCH($C317,D2.Demographic!$C:$C,0))</f>
        <v>0</v>
      </c>
    </row>
    <row r="318" spans="1:32" ht="20.100000000000001" customHeight="1">
      <c r="A318" s="527" t="str">
        <f t="shared" si="18"/>
        <v/>
      </c>
      <c r="B318" s="527" t="str">
        <f t="shared" si="19"/>
        <v/>
      </c>
      <c r="C318" s="542">
        <v>304</v>
      </c>
      <c r="D318" s="529"/>
      <c r="E318" s="530"/>
      <c r="F318" s="531"/>
      <c r="G318" s="532"/>
      <c r="H318" s="530"/>
      <c r="I318" s="533"/>
      <c r="J318" s="532"/>
      <c r="K318" s="530"/>
      <c r="L318" s="534" t="str">
        <f>IF($K318="","",IF($E318="","",IF(B.TransitionalProg!$H$8&gt;0,"",VLOOKUP($E318,' A.Property'!$P$44:$R$50,2,FALSE))))</f>
        <v/>
      </c>
      <c r="M318" s="534" t="str">
        <f>IF($K318="","",IF($E318="","",IF(B.TransitionalProg!$H$8&gt;0,"",VLOOKUP($E318,' A.Property'!$P$44:$R$50,3,FALSE))))</f>
        <v/>
      </c>
      <c r="N318" s="535" t="str">
        <f>IF(K318="", "", IF(E318="", "",IF(B.TransitionalProg!$H$8&gt;0,"",IF(K318&lt;L318,"overHOUSED?",IF(K318&gt;M318, "OVERcrowded?","")))))</f>
        <v/>
      </c>
      <c r="O318" s="536"/>
      <c r="P318" s="737"/>
      <c r="Q318" s="532"/>
      <c r="R318" s="532"/>
      <c r="S318" s="532"/>
      <c r="T318" s="532"/>
      <c r="U318" s="826" t="str">
        <f t="shared" si="16"/>
        <v/>
      </c>
      <c r="V318" s="531"/>
      <c r="W318" s="532"/>
      <c r="X318" s="537" t="str">
        <f t="shared" si="17"/>
        <v/>
      </c>
      <c r="Y318" s="538">
        <f>INDEX(D2.Demographic!$G:$G,MATCH($C318,D2.Demographic!$C:$C,0))</f>
        <v>0</v>
      </c>
      <c r="Z318" s="538">
        <f>INDEX(D2.Demographic!$H:$H,MATCH($C318,D2.Demographic!$C:$C,0))</f>
        <v>0</v>
      </c>
      <c r="AA318" s="538">
        <f>INDEX(D2.Demographic!$I:$I,MATCH($C318,D2.Demographic!$C:$C,0))</f>
        <v>0</v>
      </c>
      <c r="AB318" s="538">
        <f>INDEX(D2.Demographic!$J:$J,MATCH($C318,D2.Demographic!$C:$C,0))</f>
        <v>0</v>
      </c>
      <c r="AC318" s="538">
        <f>INDEX(D2.Demographic!$K:$K,MATCH($C318,D2.Demographic!$C:$C,0))</f>
        <v>0</v>
      </c>
      <c r="AD318" s="538">
        <f>INDEX(D2.Demographic!$L:$L,MATCH($C318,D2.Demographic!$C:$C,0))</f>
        <v>0</v>
      </c>
      <c r="AE318" s="538">
        <f>INDEX(D2.Demographic!$M:$M,MATCH($C318,D2.Demographic!$C:$C,0))</f>
        <v>0</v>
      </c>
      <c r="AF318" s="538">
        <f>INDEX(D2.Demographic!$N:$N,MATCH($C318,D2.Demographic!$C:$C,0))</f>
        <v>0</v>
      </c>
    </row>
    <row r="319" spans="1:32" ht="20.100000000000001" customHeight="1">
      <c r="A319" s="527" t="str">
        <f t="shared" si="18"/>
        <v/>
      </c>
      <c r="B319" s="527" t="str">
        <f t="shared" si="19"/>
        <v/>
      </c>
      <c r="C319" s="542">
        <v>305</v>
      </c>
      <c r="D319" s="529"/>
      <c r="E319" s="530"/>
      <c r="F319" s="531"/>
      <c r="G319" s="532"/>
      <c r="H319" s="530"/>
      <c r="I319" s="533"/>
      <c r="J319" s="532"/>
      <c r="K319" s="530"/>
      <c r="L319" s="534" t="str">
        <f>IF($K319="","",IF($E319="","",IF(B.TransitionalProg!$H$8&gt;0,"",VLOOKUP($E319,' A.Property'!$P$44:$R$50,2,FALSE))))</f>
        <v/>
      </c>
      <c r="M319" s="534" t="str">
        <f>IF($K319="","",IF($E319="","",IF(B.TransitionalProg!$H$8&gt;0,"",VLOOKUP($E319,' A.Property'!$P$44:$R$50,3,FALSE))))</f>
        <v/>
      </c>
      <c r="N319" s="535" t="str">
        <f>IF(K319="", "", IF(E319="", "",IF(B.TransitionalProg!$H$8&gt;0,"",IF(K319&lt;L319,"overHOUSED?",IF(K319&gt;M319, "OVERcrowded?","")))))</f>
        <v/>
      </c>
      <c r="O319" s="536"/>
      <c r="P319" s="737"/>
      <c r="Q319" s="532"/>
      <c r="R319" s="532"/>
      <c r="S319" s="532"/>
      <c r="T319" s="532"/>
      <c r="U319" s="826" t="str">
        <f t="shared" si="16"/>
        <v/>
      </c>
      <c r="V319" s="531"/>
      <c r="W319" s="532"/>
      <c r="X319" s="537" t="str">
        <f t="shared" si="17"/>
        <v/>
      </c>
      <c r="Y319" s="538">
        <f>INDEX(D2.Demographic!$G:$G,MATCH($C319,D2.Demographic!$C:$C,0))</f>
        <v>0</v>
      </c>
      <c r="Z319" s="538">
        <f>INDEX(D2.Demographic!$H:$H,MATCH($C319,D2.Demographic!$C:$C,0))</f>
        <v>0</v>
      </c>
      <c r="AA319" s="538">
        <f>INDEX(D2.Demographic!$I:$I,MATCH($C319,D2.Demographic!$C:$C,0))</f>
        <v>0</v>
      </c>
      <c r="AB319" s="538">
        <f>INDEX(D2.Demographic!$J:$J,MATCH($C319,D2.Demographic!$C:$C,0))</f>
        <v>0</v>
      </c>
      <c r="AC319" s="538">
        <f>INDEX(D2.Demographic!$K:$K,MATCH($C319,D2.Demographic!$C:$C,0))</f>
        <v>0</v>
      </c>
      <c r="AD319" s="538">
        <f>INDEX(D2.Demographic!$L:$L,MATCH($C319,D2.Demographic!$C:$C,0))</f>
        <v>0</v>
      </c>
      <c r="AE319" s="538">
        <f>INDEX(D2.Demographic!$M:$M,MATCH($C319,D2.Demographic!$C:$C,0))</f>
        <v>0</v>
      </c>
      <c r="AF319" s="538">
        <f>INDEX(D2.Demographic!$N:$N,MATCH($C319,D2.Demographic!$C:$C,0))</f>
        <v>0</v>
      </c>
    </row>
    <row r="320" spans="1:32" ht="20.100000000000001" customHeight="1">
      <c r="A320" s="527" t="str">
        <f t="shared" si="18"/>
        <v/>
      </c>
      <c r="B320" s="527" t="str">
        <f t="shared" si="19"/>
        <v/>
      </c>
      <c r="C320" s="542">
        <v>306</v>
      </c>
      <c r="D320" s="529"/>
      <c r="E320" s="530"/>
      <c r="F320" s="531"/>
      <c r="G320" s="532"/>
      <c r="H320" s="530"/>
      <c r="I320" s="533"/>
      <c r="J320" s="532"/>
      <c r="K320" s="530"/>
      <c r="L320" s="534" t="str">
        <f>IF($K320="","",IF($E320="","",IF(B.TransitionalProg!$H$8&gt;0,"",VLOOKUP($E320,' A.Property'!$P$44:$R$50,2,FALSE))))</f>
        <v/>
      </c>
      <c r="M320" s="534" t="str">
        <f>IF($K320="","",IF($E320="","",IF(B.TransitionalProg!$H$8&gt;0,"",VLOOKUP($E320,' A.Property'!$P$44:$R$50,3,FALSE))))</f>
        <v/>
      </c>
      <c r="N320" s="535" t="str">
        <f>IF(K320="", "", IF(E320="", "",IF(B.TransitionalProg!$H$8&gt;0,"",IF(K320&lt;L320,"overHOUSED?",IF(K320&gt;M320, "OVERcrowded?","")))))</f>
        <v/>
      </c>
      <c r="O320" s="536"/>
      <c r="P320" s="737"/>
      <c r="Q320" s="532"/>
      <c r="R320" s="532"/>
      <c r="S320" s="532"/>
      <c r="T320" s="532"/>
      <c r="U320" s="826" t="str">
        <f t="shared" si="16"/>
        <v/>
      </c>
      <c r="V320" s="531"/>
      <c r="W320" s="532"/>
      <c r="X320" s="537" t="str">
        <f t="shared" si="17"/>
        <v/>
      </c>
      <c r="Y320" s="538">
        <f>INDEX(D2.Demographic!$G:$G,MATCH($C320,D2.Demographic!$C:$C,0))</f>
        <v>0</v>
      </c>
      <c r="Z320" s="538">
        <f>INDEX(D2.Demographic!$H:$H,MATCH($C320,D2.Demographic!$C:$C,0))</f>
        <v>0</v>
      </c>
      <c r="AA320" s="538">
        <f>INDEX(D2.Demographic!$I:$I,MATCH($C320,D2.Demographic!$C:$C,0))</f>
        <v>0</v>
      </c>
      <c r="AB320" s="538">
        <f>INDEX(D2.Demographic!$J:$J,MATCH($C320,D2.Demographic!$C:$C,0))</f>
        <v>0</v>
      </c>
      <c r="AC320" s="538">
        <f>INDEX(D2.Demographic!$K:$K,MATCH($C320,D2.Demographic!$C:$C,0))</f>
        <v>0</v>
      </c>
      <c r="AD320" s="538">
        <f>INDEX(D2.Demographic!$L:$L,MATCH($C320,D2.Demographic!$C:$C,0))</f>
        <v>0</v>
      </c>
      <c r="AE320" s="538">
        <f>INDEX(D2.Demographic!$M:$M,MATCH($C320,D2.Demographic!$C:$C,0))</f>
        <v>0</v>
      </c>
      <c r="AF320" s="538">
        <f>INDEX(D2.Demographic!$N:$N,MATCH($C320,D2.Demographic!$C:$C,0))</f>
        <v>0</v>
      </c>
    </row>
    <row r="321" spans="1:32" ht="20.100000000000001" customHeight="1">
      <c r="A321" s="527" t="str">
        <f t="shared" si="18"/>
        <v/>
      </c>
      <c r="B321" s="527" t="str">
        <f t="shared" si="19"/>
        <v/>
      </c>
      <c r="C321" s="542">
        <v>307</v>
      </c>
      <c r="D321" s="529"/>
      <c r="E321" s="530"/>
      <c r="F321" s="531"/>
      <c r="G321" s="532"/>
      <c r="H321" s="530"/>
      <c r="I321" s="533"/>
      <c r="J321" s="532"/>
      <c r="K321" s="530"/>
      <c r="L321" s="534" t="str">
        <f>IF($K321="","",IF($E321="","",IF(B.TransitionalProg!$H$8&gt;0,"",VLOOKUP($E321,' A.Property'!$P$44:$R$50,2,FALSE))))</f>
        <v/>
      </c>
      <c r="M321" s="534" t="str">
        <f>IF($K321="","",IF($E321="","",IF(B.TransitionalProg!$H$8&gt;0,"",VLOOKUP($E321,' A.Property'!$P$44:$R$50,3,FALSE))))</f>
        <v/>
      </c>
      <c r="N321" s="535" t="str">
        <f>IF(K321="", "", IF(E321="", "",IF(B.TransitionalProg!$H$8&gt;0,"",IF(K321&lt;L321,"overHOUSED?",IF(K321&gt;M321, "OVERcrowded?","")))))</f>
        <v/>
      </c>
      <c r="O321" s="536"/>
      <c r="P321" s="737"/>
      <c r="Q321" s="532"/>
      <c r="R321" s="532"/>
      <c r="S321" s="532"/>
      <c r="T321" s="532"/>
      <c r="U321" s="826" t="str">
        <f t="shared" si="16"/>
        <v/>
      </c>
      <c r="V321" s="531"/>
      <c r="W321" s="532"/>
      <c r="X321" s="537" t="str">
        <f t="shared" si="17"/>
        <v/>
      </c>
      <c r="Y321" s="538">
        <f>INDEX(D2.Demographic!$G:$G,MATCH($C321,D2.Demographic!$C:$C,0))</f>
        <v>0</v>
      </c>
      <c r="Z321" s="538">
        <f>INDEX(D2.Demographic!$H:$H,MATCH($C321,D2.Demographic!$C:$C,0))</f>
        <v>0</v>
      </c>
      <c r="AA321" s="538">
        <f>INDEX(D2.Demographic!$I:$I,MATCH($C321,D2.Demographic!$C:$C,0))</f>
        <v>0</v>
      </c>
      <c r="AB321" s="538">
        <f>INDEX(D2.Demographic!$J:$J,MATCH($C321,D2.Demographic!$C:$C,0))</f>
        <v>0</v>
      </c>
      <c r="AC321" s="538">
        <f>INDEX(D2.Demographic!$K:$K,MATCH($C321,D2.Demographic!$C:$C,0))</f>
        <v>0</v>
      </c>
      <c r="AD321" s="538">
        <f>INDEX(D2.Demographic!$L:$L,MATCH($C321,D2.Demographic!$C:$C,0))</f>
        <v>0</v>
      </c>
      <c r="AE321" s="538">
        <f>INDEX(D2.Demographic!$M:$M,MATCH($C321,D2.Demographic!$C:$C,0))</f>
        <v>0</v>
      </c>
      <c r="AF321" s="538">
        <f>INDEX(D2.Demographic!$N:$N,MATCH($C321,D2.Demographic!$C:$C,0))</f>
        <v>0</v>
      </c>
    </row>
    <row r="322" spans="1:32" ht="20.100000000000001" customHeight="1">
      <c r="A322" s="527" t="str">
        <f t="shared" si="18"/>
        <v/>
      </c>
      <c r="B322" s="527" t="str">
        <f t="shared" si="19"/>
        <v/>
      </c>
      <c r="C322" s="542">
        <v>308</v>
      </c>
      <c r="D322" s="529"/>
      <c r="E322" s="530"/>
      <c r="F322" s="531"/>
      <c r="G322" s="532"/>
      <c r="H322" s="530"/>
      <c r="I322" s="533"/>
      <c r="J322" s="532"/>
      <c r="K322" s="530"/>
      <c r="L322" s="534" t="str">
        <f>IF($K322="","",IF($E322="","",IF(B.TransitionalProg!$H$8&gt;0,"",VLOOKUP($E322,' A.Property'!$P$44:$R$50,2,FALSE))))</f>
        <v/>
      </c>
      <c r="M322" s="534" t="str">
        <f>IF($K322="","",IF($E322="","",IF(B.TransitionalProg!$H$8&gt;0,"",VLOOKUP($E322,' A.Property'!$P$44:$R$50,3,FALSE))))</f>
        <v/>
      </c>
      <c r="N322" s="535" t="str">
        <f>IF(K322="", "", IF(E322="", "",IF(B.TransitionalProg!$H$8&gt;0,"",IF(K322&lt;L322,"overHOUSED?",IF(K322&gt;M322, "OVERcrowded?","")))))</f>
        <v/>
      </c>
      <c r="O322" s="536"/>
      <c r="P322" s="737"/>
      <c r="Q322" s="532"/>
      <c r="R322" s="532"/>
      <c r="S322" s="532"/>
      <c r="T322" s="532"/>
      <c r="U322" s="826" t="str">
        <f t="shared" si="16"/>
        <v/>
      </c>
      <c r="V322" s="531"/>
      <c r="W322" s="532"/>
      <c r="X322" s="537" t="str">
        <f t="shared" si="17"/>
        <v/>
      </c>
      <c r="Y322" s="538">
        <f>INDEX(D2.Demographic!$G:$G,MATCH($C322,D2.Demographic!$C:$C,0))</f>
        <v>0</v>
      </c>
      <c r="Z322" s="538">
        <f>INDEX(D2.Demographic!$H:$H,MATCH($C322,D2.Demographic!$C:$C,0))</f>
        <v>0</v>
      </c>
      <c r="AA322" s="538">
        <f>INDEX(D2.Demographic!$I:$I,MATCH($C322,D2.Demographic!$C:$C,0))</f>
        <v>0</v>
      </c>
      <c r="AB322" s="538">
        <f>INDEX(D2.Demographic!$J:$J,MATCH($C322,D2.Demographic!$C:$C,0))</f>
        <v>0</v>
      </c>
      <c r="AC322" s="538">
        <f>INDEX(D2.Demographic!$K:$K,MATCH($C322,D2.Demographic!$C:$C,0))</f>
        <v>0</v>
      </c>
      <c r="AD322" s="538">
        <f>INDEX(D2.Demographic!$L:$L,MATCH($C322,D2.Demographic!$C:$C,0))</f>
        <v>0</v>
      </c>
      <c r="AE322" s="538">
        <f>INDEX(D2.Demographic!$M:$M,MATCH($C322,D2.Demographic!$C:$C,0))</f>
        <v>0</v>
      </c>
      <c r="AF322" s="538">
        <f>INDEX(D2.Demographic!$N:$N,MATCH($C322,D2.Demographic!$C:$C,0))</f>
        <v>0</v>
      </c>
    </row>
    <row r="323" spans="1:32" ht="20.100000000000001" customHeight="1">
      <c r="A323" s="527" t="str">
        <f t="shared" si="18"/>
        <v/>
      </c>
      <c r="B323" s="527" t="str">
        <f t="shared" si="19"/>
        <v/>
      </c>
      <c r="C323" s="542">
        <v>309</v>
      </c>
      <c r="D323" s="529"/>
      <c r="E323" s="530"/>
      <c r="F323" s="531"/>
      <c r="G323" s="532"/>
      <c r="H323" s="530"/>
      <c r="I323" s="533"/>
      <c r="J323" s="532"/>
      <c r="K323" s="530"/>
      <c r="L323" s="534" t="str">
        <f>IF($K323="","",IF($E323="","",IF(B.TransitionalProg!$H$8&gt;0,"",VLOOKUP($E323,' A.Property'!$P$44:$R$50,2,FALSE))))</f>
        <v/>
      </c>
      <c r="M323" s="534" t="str">
        <f>IF($K323="","",IF($E323="","",IF(B.TransitionalProg!$H$8&gt;0,"",VLOOKUP($E323,' A.Property'!$P$44:$R$50,3,FALSE))))</f>
        <v/>
      </c>
      <c r="N323" s="535" t="str">
        <f>IF(K323="", "", IF(E323="", "",IF(B.TransitionalProg!$H$8&gt;0,"",IF(K323&lt;L323,"overHOUSED?",IF(K323&gt;M323, "OVERcrowded?","")))))</f>
        <v/>
      </c>
      <c r="O323" s="536"/>
      <c r="P323" s="737"/>
      <c r="Q323" s="532"/>
      <c r="R323" s="532"/>
      <c r="S323" s="532"/>
      <c r="T323" s="532"/>
      <c r="U323" s="826" t="str">
        <f t="shared" si="16"/>
        <v/>
      </c>
      <c r="V323" s="531"/>
      <c r="W323" s="532"/>
      <c r="X323" s="537" t="str">
        <f t="shared" si="17"/>
        <v/>
      </c>
      <c r="Y323" s="538">
        <f>INDEX(D2.Demographic!$G:$G,MATCH($C323,D2.Demographic!$C:$C,0))</f>
        <v>0</v>
      </c>
      <c r="Z323" s="538">
        <f>INDEX(D2.Demographic!$H:$H,MATCH($C323,D2.Demographic!$C:$C,0))</f>
        <v>0</v>
      </c>
      <c r="AA323" s="538">
        <f>INDEX(D2.Demographic!$I:$I,MATCH($C323,D2.Demographic!$C:$C,0))</f>
        <v>0</v>
      </c>
      <c r="AB323" s="538">
        <f>INDEX(D2.Demographic!$J:$J,MATCH($C323,D2.Demographic!$C:$C,0))</f>
        <v>0</v>
      </c>
      <c r="AC323" s="538">
        <f>INDEX(D2.Demographic!$K:$K,MATCH($C323,D2.Demographic!$C:$C,0))</f>
        <v>0</v>
      </c>
      <c r="AD323" s="538">
        <f>INDEX(D2.Demographic!$L:$L,MATCH($C323,D2.Demographic!$C:$C,0))</f>
        <v>0</v>
      </c>
      <c r="AE323" s="538">
        <f>INDEX(D2.Demographic!$M:$M,MATCH($C323,D2.Demographic!$C:$C,0))</f>
        <v>0</v>
      </c>
      <c r="AF323" s="538">
        <f>INDEX(D2.Demographic!$N:$N,MATCH($C323,D2.Demographic!$C:$C,0))</f>
        <v>0</v>
      </c>
    </row>
    <row r="324" spans="1:32" ht="20.100000000000001" customHeight="1">
      <c r="A324" s="527" t="str">
        <f t="shared" si="18"/>
        <v/>
      </c>
      <c r="B324" s="527" t="str">
        <f t="shared" si="19"/>
        <v/>
      </c>
      <c r="C324" s="542">
        <v>310</v>
      </c>
      <c r="D324" s="529"/>
      <c r="E324" s="530"/>
      <c r="F324" s="531"/>
      <c r="G324" s="532"/>
      <c r="H324" s="530"/>
      <c r="I324" s="533"/>
      <c r="J324" s="532"/>
      <c r="K324" s="530"/>
      <c r="L324" s="534" t="str">
        <f>IF($K324="","",IF($E324="","",IF(B.TransitionalProg!$H$8&gt;0,"",VLOOKUP($E324,' A.Property'!$P$44:$R$50,2,FALSE))))</f>
        <v/>
      </c>
      <c r="M324" s="534" t="str">
        <f>IF($K324="","",IF($E324="","",IF(B.TransitionalProg!$H$8&gt;0,"",VLOOKUP($E324,' A.Property'!$P$44:$R$50,3,FALSE))))</f>
        <v/>
      </c>
      <c r="N324" s="535" t="str">
        <f>IF(K324="", "", IF(E324="", "",IF(B.TransitionalProg!$H$8&gt;0,"",IF(K324&lt;L324,"overHOUSED?",IF(K324&gt;M324, "OVERcrowded?","")))))</f>
        <v/>
      </c>
      <c r="O324" s="536"/>
      <c r="P324" s="737"/>
      <c r="Q324" s="532"/>
      <c r="R324" s="532"/>
      <c r="S324" s="532"/>
      <c r="T324" s="532"/>
      <c r="U324" s="826" t="str">
        <f t="shared" si="16"/>
        <v/>
      </c>
      <c r="V324" s="531"/>
      <c r="W324" s="532"/>
      <c r="X324" s="537" t="str">
        <f t="shared" si="17"/>
        <v/>
      </c>
      <c r="Y324" s="538">
        <f>INDEX(D2.Demographic!$G:$G,MATCH($C324,D2.Demographic!$C:$C,0))</f>
        <v>0</v>
      </c>
      <c r="Z324" s="538">
        <f>INDEX(D2.Demographic!$H:$H,MATCH($C324,D2.Demographic!$C:$C,0))</f>
        <v>0</v>
      </c>
      <c r="AA324" s="538">
        <f>INDEX(D2.Demographic!$I:$I,MATCH($C324,D2.Demographic!$C:$C,0))</f>
        <v>0</v>
      </c>
      <c r="AB324" s="538">
        <f>INDEX(D2.Demographic!$J:$J,MATCH($C324,D2.Demographic!$C:$C,0))</f>
        <v>0</v>
      </c>
      <c r="AC324" s="538">
        <f>INDEX(D2.Demographic!$K:$K,MATCH($C324,D2.Demographic!$C:$C,0))</f>
        <v>0</v>
      </c>
      <c r="AD324" s="538">
        <f>INDEX(D2.Demographic!$L:$L,MATCH($C324,D2.Demographic!$C:$C,0))</f>
        <v>0</v>
      </c>
      <c r="AE324" s="538">
        <f>INDEX(D2.Demographic!$M:$M,MATCH($C324,D2.Demographic!$C:$C,0))</f>
        <v>0</v>
      </c>
      <c r="AF324" s="538">
        <f>INDEX(D2.Demographic!$N:$N,MATCH($C324,D2.Demographic!$C:$C,0))</f>
        <v>0</v>
      </c>
    </row>
    <row r="325" spans="1:32" ht="20.100000000000001" customHeight="1">
      <c r="A325" s="527" t="str">
        <f t="shared" si="18"/>
        <v/>
      </c>
      <c r="B325" s="527" t="str">
        <f t="shared" si="19"/>
        <v/>
      </c>
      <c r="C325" s="542">
        <v>311</v>
      </c>
      <c r="D325" s="529"/>
      <c r="E325" s="530"/>
      <c r="F325" s="531"/>
      <c r="G325" s="532"/>
      <c r="H325" s="530"/>
      <c r="I325" s="533"/>
      <c r="J325" s="532"/>
      <c r="K325" s="530"/>
      <c r="L325" s="534" t="str">
        <f>IF($K325="","",IF($E325="","",IF(B.TransitionalProg!$H$8&gt;0,"",VLOOKUP($E325,' A.Property'!$P$44:$R$50,2,FALSE))))</f>
        <v/>
      </c>
      <c r="M325" s="534" t="str">
        <f>IF($K325="","",IF($E325="","",IF(B.TransitionalProg!$H$8&gt;0,"",VLOOKUP($E325,' A.Property'!$P$44:$R$50,3,FALSE))))</f>
        <v/>
      </c>
      <c r="N325" s="535" t="str">
        <f>IF(K325="", "", IF(E325="", "",IF(B.TransitionalProg!$H$8&gt;0,"",IF(K325&lt;L325,"overHOUSED?",IF(K325&gt;M325, "OVERcrowded?","")))))</f>
        <v/>
      </c>
      <c r="O325" s="536"/>
      <c r="P325" s="737"/>
      <c r="Q325" s="532"/>
      <c r="R325" s="532"/>
      <c r="S325" s="532"/>
      <c r="T325" s="532"/>
      <c r="U325" s="826" t="str">
        <f t="shared" si="16"/>
        <v/>
      </c>
      <c r="V325" s="531"/>
      <c r="W325" s="532"/>
      <c r="X325" s="537" t="str">
        <f t="shared" si="17"/>
        <v/>
      </c>
      <c r="Y325" s="538">
        <f>INDEX(D2.Demographic!$G:$G,MATCH($C325,D2.Demographic!$C:$C,0))</f>
        <v>0</v>
      </c>
      <c r="Z325" s="538">
        <f>INDEX(D2.Demographic!$H:$H,MATCH($C325,D2.Demographic!$C:$C,0))</f>
        <v>0</v>
      </c>
      <c r="AA325" s="538">
        <f>INDEX(D2.Demographic!$I:$I,MATCH($C325,D2.Demographic!$C:$C,0))</f>
        <v>0</v>
      </c>
      <c r="AB325" s="538">
        <f>INDEX(D2.Demographic!$J:$J,MATCH($C325,D2.Demographic!$C:$C,0))</f>
        <v>0</v>
      </c>
      <c r="AC325" s="538">
        <f>INDEX(D2.Demographic!$K:$K,MATCH($C325,D2.Demographic!$C:$C,0))</f>
        <v>0</v>
      </c>
      <c r="AD325" s="538">
        <f>INDEX(D2.Demographic!$L:$L,MATCH($C325,D2.Demographic!$C:$C,0))</f>
        <v>0</v>
      </c>
      <c r="AE325" s="538">
        <f>INDEX(D2.Demographic!$M:$M,MATCH($C325,D2.Demographic!$C:$C,0))</f>
        <v>0</v>
      </c>
      <c r="AF325" s="538">
        <f>INDEX(D2.Demographic!$N:$N,MATCH($C325,D2.Demographic!$C:$C,0))</f>
        <v>0</v>
      </c>
    </row>
    <row r="326" spans="1:32" ht="20.100000000000001" customHeight="1">
      <c r="A326" s="527" t="str">
        <f t="shared" si="18"/>
        <v/>
      </c>
      <c r="B326" s="527" t="str">
        <f t="shared" si="19"/>
        <v/>
      </c>
      <c r="C326" s="542">
        <v>312</v>
      </c>
      <c r="D326" s="529"/>
      <c r="E326" s="530"/>
      <c r="F326" s="531"/>
      <c r="G326" s="532"/>
      <c r="H326" s="530"/>
      <c r="I326" s="533"/>
      <c r="J326" s="532"/>
      <c r="K326" s="530"/>
      <c r="L326" s="534" t="str">
        <f>IF($K326="","",IF($E326="","",IF(B.TransitionalProg!$H$8&gt;0,"",VLOOKUP($E326,' A.Property'!$P$44:$R$50,2,FALSE))))</f>
        <v/>
      </c>
      <c r="M326" s="534" t="str">
        <f>IF($K326="","",IF($E326="","",IF(B.TransitionalProg!$H$8&gt;0,"",VLOOKUP($E326,' A.Property'!$P$44:$R$50,3,FALSE))))</f>
        <v/>
      </c>
      <c r="N326" s="535" t="str">
        <f>IF(K326="", "", IF(E326="", "",IF(B.TransitionalProg!$H$8&gt;0,"",IF(K326&lt;L326,"overHOUSED?",IF(K326&gt;M326, "OVERcrowded?","")))))</f>
        <v/>
      </c>
      <c r="O326" s="536"/>
      <c r="P326" s="737"/>
      <c r="Q326" s="532"/>
      <c r="R326" s="532"/>
      <c r="S326" s="532"/>
      <c r="T326" s="532"/>
      <c r="U326" s="826" t="str">
        <f t="shared" si="16"/>
        <v/>
      </c>
      <c r="V326" s="531"/>
      <c r="W326" s="532"/>
      <c r="X326" s="537" t="str">
        <f t="shared" si="17"/>
        <v/>
      </c>
      <c r="Y326" s="538">
        <f>INDEX(D2.Demographic!$G:$G,MATCH($C326,D2.Demographic!$C:$C,0))</f>
        <v>0</v>
      </c>
      <c r="Z326" s="538">
        <f>INDEX(D2.Demographic!$H:$H,MATCH($C326,D2.Demographic!$C:$C,0))</f>
        <v>0</v>
      </c>
      <c r="AA326" s="538">
        <f>INDEX(D2.Demographic!$I:$I,MATCH($C326,D2.Demographic!$C:$C,0))</f>
        <v>0</v>
      </c>
      <c r="AB326" s="538">
        <f>INDEX(D2.Demographic!$J:$J,MATCH($C326,D2.Demographic!$C:$C,0))</f>
        <v>0</v>
      </c>
      <c r="AC326" s="538">
        <f>INDEX(D2.Demographic!$K:$K,MATCH($C326,D2.Demographic!$C:$C,0))</f>
        <v>0</v>
      </c>
      <c r="AD326" s="538">
        <f>INDEX(D2.Demographic!$L:$L,MATCH($C326,D2.Demographic!$C:$C,0))</f>
        <v>0</v>
      </c>
      <c r="AE326" s="538">
        <f>INDEX(D2.Demographic!$M:$M,MATCH($C326,D2.Demographic!$C:$C,0))</f>
        <v>0</v>
      </c>
      <c r="AF326" s="538">
        <f>INDEX(D2.Demographic!$N:$N,MATCH($C326,D2.Demographic!$C:$C,0))</f>
        <v>0</v>
      </c>
    </row>
    <row r="327" spans="1:32" ht="20.100000000000001" customHeight="1">
      <c r="A327" s="527" t="str">
        <f t="shared" si="18"/>
        <v/>
      </c>
      <c r="B327" s="527" t="str">
        <f t="shared" si="19"/>
        <v/>
      </c>
      <c r="C327" s="542">
        <v>313</v>
      </c>
      <c r="D327" s="529"/>
      <c r="E327" s="530"/>
      <c r="F327" s="531"/>
      <c r="G327" s="532"/>
      <c r="H327" s="530"/>
      <c r="I327" s="533"/>
      <c r="J327" s="532"/>
      <c r="K327" s="530"/>
      <c r="L327" s="534" t="str">
        <f>IF($K327="","",IF($E327="","",IF(B.TransitionalProg!$H$8&gt;0,"",VLOOKUP($E327,' A.Property'!$P$44:$R$50,2,FALSE))))</f>
        <v/>
      </c>
      <c r="M327" s="534" t="str">
        <f>IF($K327="","",IF($E327="","",IF(B.TransitionalProg!$H$8&gt;0,"",VLOOKUP($E327,' A.Property'!$P$44:$R$50,3,FALSE))))</f>
        <v/>
      </c>
      <c r="N327" s="535" t="str">
        <f>IF(K327="", "", IF(E327="", "",IF(B.TransitionalProg!$H$8&gt;0,"",IF(K327&lt;L327,"overHOUSED?",IF(K327&gt;M327, "OVERcrowded?","")))))</f>
        <v/>
      </c>
      <c r="O327" s="536"/>
      <c r="P327" s="737"/>
      <c r="Q327" s="532"/>
      <c r="R327" s="532"/>
      <c r="S327" s="532"/>
      <c r="T327" s="532"/>
      <c r="U327" s="826" t="str">
        <f t="shared" si="16"/>
        <v/>
      </c>
      <c r="V327" s="531"/>
      <c r="W327" s="532"/>
      <c r="X327" s="537" t="str">
        <f t="shared" si="17"/>
        <v/>
      </c>
      <c r="Y327" s="538">
        <f>INDEX(D2.Demographic!$G:$G,MATCH($C327,D2.Demographic!$C:$C,0))</f>
        <v>0</v>
      </c>
      <c r="Z327" s="538">
        <f>INDEX(D2.Demographic!$H:$H,MATCH($C327,D2.Demographic!$C:$C,0))</f>
        <v>0</v>
      </c>
      <c r="AA327" s="538">
        <f>INDEX(D2.Demographic!$I:$I,MATCH($C327,D2.Demographic!$C:$C,0))</f>
        <v>0</v>
      </c>
      <c r="AB327" s="538">
        <f>INDEX(D2.Demographic!$J:$J,MATCH($C327,D2.Demographic!$C:$C,0))</f>
        <v>0</v>
      </c>
      <c r="AC327" s="538">
        <f>INDEX(D2.Demographic!$K:$K,MATCH($C327,D2.Demographic!$C:$C,0))</f>
        <v>0</v>
      </c>
      <c r="AD327" s="538">
        <f>INDEX(D2.Demographic!$L:$L,MATCH($C327,D2.Demographic!$C:$C,0))</f>
        <v>0</v>
      </c>
      <c r="AE327" s="538">
        <f>INDEX(D2.Demographic!$M:$M,MATCH($C327,D2.Demographic!$C:$C,0))</f>
        <v>0</v>
      </c>
      <c r="AF327" s="538">
        <f>INDEX(D2.Demographic!$N:$N,MATCH($C327,D2.Demographic!$C:$C,0))</f>
        <v>0</v>
      </c>
    </row>
    <row r="328" spans="1:32" ht="20.100000000000001" customHeight="1">
      <c r="A328" s="527" t="str">
        <f t="shared" si="18"/>
        <v/>
      </c>
      <c r="B328" s="527" t="str">
        <f t="shared" si="19"/>
        <v/>
      </c>
      <c r="C328" s="542">
        <v>314</v>
      </c>
      <c r="D328" s="529"/>
      <c r="E328" s="530"/>
      <c r="F328" s="531"/>
      <c r="G328" s="532"/>
      <c r="H328" s="530"/>
      <c r="I328" s="533"/>
      <c r="J328" s="532"/>
      <c r="K328" s="530"/>
      <c r="L328" s="534" t="str">
        <f>IF($K328="","",IF($E328="","",IF(B.TransitionalProg!$H$8&gt;0,"",VLOOKUP($E328,' A.Property'!$P$44:$R$50,2,FALSE))))</f>
        <v/>
      </c>
      <c r="M328" s="534" t="str">
        <f>IF($K328="","",IF($E328="","",IF(B.TransitionalProg!$H$8&gt;0,"",VLOOKUP($E328,' A.Property'!$P$44:$R$50,3,FALSE))))</f>
        <v/>
      </c>
      <c r="N328" s="535" t="str">
        <f>IF(K328="", "", IF(E328="", "",IF(B.TransitionalProg!$H$8&gt;0,"",IF(K328&lt;L328,"overHOUSED?",IF(K328&gt;M328, "OVERcrowded?","")))))</f>
        <v/>
      </c>
      <c r="O328" s="536"/>
      <c r="P328" s="737"/>
      <c r="Q328" s="532"/>
      <c r="R328" s="532"/>
      <c r="S328" s="532"/>
      <c r="T328" s="532"/>
      <c r="U328" s="826" t="str">
        <f t="shared" si="16"/>
        <v/>
      </c>
      <c r="V328" s="531"/>
      <c r="W328" s="532"/>
      <c r="X328" s="537" t="str">
        <f t="shared" si="17"/>
        <v/>
      </c>
      <c r="Y328" s="538">
        <f>INDEX(D2.Demographic!$G:$G,MATCH($C328,D2.Demographic!$C:$C,0))</f>
        <v>0</v>
      </c>
      <c r="Z328" s="538">
        <f>INDEX(D2.Demographic!$H:$H,MATCH($C328,D2.Demographic!$C:$C,0))</f>
        <v>0</v>
      </c>
      <c r="AA328" s="538">
        <f>INDEX(D2.Demographic!$I:$I,MATCH($C328,D2.Demographic!$C:$C,0))</f>
        <v>0</v>
      </c>
      <c r="AB328" s="538">
        <f>INDEX(D2.Demographic!$J:$J,MATCH($C328,D2.Demographic!$C:$C,0))</f>
        <v>0</v>
      </c>
      <c r="AC328" s="538">
        <f>INDEX(D2.Demographic!$K:$K,MATCH($C328,D2.Demographic!$C:$C,0))</f>
        <v>0</v>
      </c>
      <c r="AD328" s="538">
        <f>INDEX(D2.Demographic!$L:$L,MATCH($C328,D2.Demographic!$C:$C,0))</f>
        <v>0</v>
      </c>
      <c r="AE328" s="538">
        <f>INDEX(D2.Demographic!$M:$M,MATCH($C328,D2.Demographic!$C:$C,0))</f>
        <v>0</v>
      </c>
      <c r="AF328" s="538">
        <f>INDEX(D2.Demographic!$N:$N,MATCH($C328,D2.Demographic!$C:$C,0))</f>
        <v>0</v>
      </c>
    </row>
    <row r="329" spans="1:32" ht="20.100000000000001" customHeight="1">
      <c r="A329" s="527" t="str">
        <f t="shared" si="18"/>
        <v/>
      </c>
      <c r="B329" s="527" t="str">
        <f t="shared" si="19"/>
        <v/>
      </c>
      <c r="C329" s="542">
        <v>315</v>
      </c>
      <c r="D329" s="529"/>
      <c r="E329" s="530"/>
      <c r="F329" s="531"/>
      <c r="G329" s="532"/>
      <c r="H329" s="530"/>
      <c r="I329" s="533"/>
      <c r="J329" s="532"/>
      <c r="K329" s="530"/>
      <c r="L329" s="534" t="str">
        <f>IF($K329="","",IF($E329="","",IF(B.TransitionalProg!$H$8&gt;0,"",VLOOKUP($E329,' A.Property'!$P$44:$R$50,2,FALSE))))</f>
        <v/>
      </c>
      <c r="M329" s="534" t="str">
        <f>IF($K329="","",IF($E329="","",IF(B.TransitionalProg!$H$8&gt;0,"",VLOOKUP($E329,' A.Property'!$P$44:$R$50,3,FALSE))))</f>
        <v/>
      </c>
      <c r="N329" s="535" t="str">
        <f>IF(K329="", "", IF(E329="", "",IF(B.TransitionalProg!$H$8&gt;0,"",IF(K329&lt;L329,"overHOUSED?",IF(K329&gt;M329, "OVERcrowded?","")))))</f>
        <v/>
      </c>
      <c r="O329" s="536"/>
      <c r="P329" s="737"/>
      <c r="Q329" s="532"/>
      <c r="R329" s="532"/>
      <c r="S329" s="532"/>
      <c r="T329" s="532"/>
      <c r="U329" s="826" t="str">
        <f t="shared" si="16"/>
        <v/>
      </c>
      <c r="V329" s="531"/>
      <c r="W329" s="532"/>
      <c r="X329" s="537" t="str">
        <f t="shared" si="17"/>
        <v/>
      </c>
      <c r="Y329" s="538">
        <f>INDEX(D2.Demographic!$G:$G,MATCH($C329,D2.Demographic!$C:$C,0))</f>
        <v>0</v>
      </c>
      <c r="Z329" s="538">
        <f>INDEX(D2.Demographic!$H:$H,MATCH($C329,D2.Demographic!$C:$C,0))</f>
        <v>0</v>
      </c>
      <c r="AA329" s="538">
        <f>INDEX(D2.Demographic!$I:$I,MATCH($C329,D2.Demographic!$C:$C,0))</f>
        <v>0</v>
      </c>
      <c r="AB329" s="538">
        <f>INDEX(D2.Demographic!$J:$J,MATCH($C329,D2.Demographic!$C:$C,0))</f>
        <v>0</v>
      </c>
      <c r="AC329" s="538">
        <f>INDEX(D2.Demographic!$K:$K,MATCH($C329,D2.Demographic!$C:$C,0))</f>
        <v>0</v>
      </c>
      <c r="AD329" s="538">
        <f>INDEX(D2.Demographic!$L:$L,MATCH($C329,D2.Demographic!$C:$C,0))</f>
        <v>0</v>
      </c>
      <c r="AE329" s="538">
        <f>INDEX(D2.Demographic!$M:$M,MATCH($C329,D2.Demographic!$C:$C,0))</f>
        <v>0</v>
      </c>
      <c r="AF329" s="538">
        <f>INDEX(D2.Demographic!$N:$N,MATCH($C329,D2.Demographic!$C:$C,0))</f>
        <v>0</v>
      </c>
    </row>
    <row r="330" spans="1:32" ht="20.100000000000001" customHeight="1">
      <c r="A330" s="527" t="str">
        <f t="shared" si="18"/>
        <v/>
      </c>
      <c r="B330" s="527" t="str">
        <f t="shared" si="19"/>
        <v/>
      </c>
      <c r="C330" s="542">
        <v>316</v>
      </c>
      <c r="D330" s="529"/>
      <c r="E330" s="530"/>
      <c r="F330" s="531"/>
      <c r="G330" s="532"/>
      <c r="H330" s="530"/>
      <c r="I330" s="533"/>
      <c r="J330" s="532"/>
      <c r="K330" s="530"/>
      <c r="L330" s="534" t="str">
        <f>IF($K330="","",IF($E330="","",IF(B.TransitionalProg!$H$8&gt;0,"",VLOOKUP($E330,' A.Property'!$P$44:$R$50,2,FALSE))))</f>
        <v/>
      </c>
      <c r="M330" s="534" t="str">
        <f>IF($K330="","",IF($E330="","",IF(B.TransitionalProg!$H$8&gt;0,"",VLOOKUP($E330,' A.Property'!$P$44:$R$50,3,FALSE))))</f>
        <v/>
      </c>
      <c r="N330" s="535" t="str">
        <f>IF(K330="", "", IF(E330="", "",IF(B.TransitionalProg!$H$8&gt;0,"",IF(K330&lt;L330,"overHOUSED?",IF(K330&gt;M330, "OVERcrowded?","")))))</f>
        <v/>
      </c>
      <c r="O330" s="536"/>
      <c r="P330" s="737"/>
      <c r="Q330" s="532"/>
      <c r="R330" s="532"/>
      <c r="S330" s="532"/>
      <c r="T330" s="532"/>
      <c r="U330" s="826" t="str">
        <f t="shared" si="16"/>
        <v/>
      </c>
      <c r="V330" s="531"/>
      <c r="W330" s="532"/>
      <c r="X330" s="537" t="str">
        <f t="shared" si="17"/>
        <v/>
      </c>
      <c r="Y330" s="538">
        <f>INDEX(D2.Demographic!$G:$G,MATCH($C330,D2.Demographic!$C:$C,0))</f>
        <v>0</v>
      </c>
      <c r="Z330" s="538">
        <f>INDEX(D2.Demographic!$H:$H,MATCH($C330,D2.Demographic!$C:$C,0))</f>
        <v>0</v>
      </c>
      <c r="AA330" s="538">
        <f>INDEX(D2.Demographic!$I:$I,MATCH($C330,D2.Demographic!$C:$C,0))</f>
        <v>0</v>
      </c>
      <c r="AB330" s="538">
        <f>INDEX(D2.Demographic!$J:$J,MATCH($C330,D2.Demographic!$C:$C,0))</f>
        <v>0</v>
      </c>
      <c r="AC330" s="538">
        <f>INDEX(D2.Demographic!$K:$K,MATCH($C330,D2.Demographic!$C:$C,0))</f>
        <v>0</v>
      </c>
      <c r="AD330" s="538">
        <f>INDEX(D2.Demographic!$L:$L,MATCH($C330,D2.Demographic!$C:$C,0))</f>
        <v>0</v>
      </c>
      <c r="AE330" s="538">
        <f>INDEX(D2.Demographic!$M:$M,MATCH($C330,D2.Demographic!$C:$C,0))</f>
        <v>0</v>
      </c>
      <c r="AF330" s="538">
        <f>INDEX(D2.Demographic!$N:$N,MATCH($C330,D2.Demographic!$C:$C,0))</f>
        <v>0</v>
      </c>
    </row>
    <row r="331" spans="1:32" ht="20.100000000000001" customHeight="1">
      <c r="A331" s="527" t="str">
        <f t="shared" si="18"/>
        <v/>
      </c>
      <c r="B331" s="527" t="str">
        <f t="shared" si="19"/>
        <v/>
      </c>
      <c r="C331" s="542">
        <v>317</v>
      </c>
      <c r="D331" s="529"/>
      <c r="E331" s="530"/>
      <c r="F331" s="531"/>
      <c r="G331" s="532"/>
      <c r="H331" s="530"/>
      <c r="I331" s="533"/>
      <c r="J331" s="532"/>
      <c r="K331" s="530"/>
      <c r="L331" s="534" t="str">
        <f>IF($K331="","",IF($E331="","",IF(B.TransitionalProg!$H$8&gt;0,"",VLOOKUP($E331,' A.Property'!$P$44:$R$50,2,FALSE))))</f>
        <v/>
      </c>
      <c r="M331" s="534" t="str">
        <f>IF($K331="","",IF($E331="","",IF(B.TransitionalProg!$H$8&gt;0,"",VLOOKUP($E331,' A.Property'!$P$44:$R$50,3,FALSE))))</f>
        <v/>
      </c>
      <c r="N331" s="535" t="str">
        <f>IF(K331="", "", IF(E331="", "",IF(B.TransitionalProg!$H$8&gt;0,"",IF(K331&lt;L331,"overHOUSED?",IF(K331&gt;M331, "OVERcrowded?","")))))</f>
        <v/>
      </c>
      <c r="O331" s="536"/>
      <c r="P331" s="737"/>
      <c r="Q331" s="532"/>
      <c r="R331" s="532"/>
      <c r="S331" s="532"/>
      <c r="T331" s="532"/>
      <c r="U331" s="826" t="str">
        <f t="shared" si="16"/>
        <v/>
      </c>
      <c r="V331" s="531"/>
      <c r="W331" s="532"/>
      <c r="X331" s="537" t="str">
        <f t="shared" si="17"/>
        <v/>
      </c>
      <c r="Y331" s="538">
        <f>INDEX(D2.Demographic!$G:$G,MATCH($C331,D2.Demographic!$C:$C,0))</f>
        <v>0</v>
      </c>
      <c r="Z331" s="538">
        <f>INDEX(D2.Demographic!$H:$H,MATCH($C331,D2.Demographic!$C:$C,0))</f>
        <v>0</v>
      </c>
      <c r="AA331" s="538">
        <f>INDEX(D2.Demographic!$I:$I,MATCH($C331,D2.Demographic!$C:$C,0))</f>
        <v>0</v>
      </c>
      <c r="AB331" s="538">
        <f>INDEX(D2.Demographic!$J:$J,MATCH($C331,D2.Demographic!$C:$C,0))</f>
        <v>0</v>
      </c>
      <c r="AC331" s="538">
        <f>INDEX(D2.Demographic!$K:$K,MATCH($C331,D2.Demographic!$C:$C,0))</f>
        <v>0</v>
      </c>
      <c r="AD331" s="538">
        <f>INDEX(D2.Demographic!$L:$L,MATCH($C331,D2.Demographic!$C:$C,0))</f>
        <v>0</v>
      </c>
      <c r="AE331" s="538">
        <f>INDEX(D2.Demographic!$M:$M,MATCH($C331,D2.Demographic!$C:$C,0))</f>
        <v>0</v>
      </c>
      <c r="AF331" s="538">
        <f>INDEX(D2.Demographic!$N:$N,MATCH($C331,D2.Demographic!$C:$C,0))</f>
        <v>0</v>
      </c>
    </row>
    <row r="332" spans="1:32" ht="20.100000000000001" customHeight="1">
      <c r="A332" s="527" t="str">
        <f t="shared" si="18"/>
        <v/>
      </c>
      <c r="B332" s="527" t="str">
        <f t="shared" si="19"/>
        <v/>
      </c>
      <c r="C332" s="542">
        <v>318</v>
      </c>
      <c r="D332" s="529"/>
      <c r="E332" s="530"/>
      <c r="F332" s="531"/>
      <c r="G332" s="532"/>
      <c r="H332" s="530"/>
      <c r="I332" s="533"/>
      <c r="J332" s="532"/>
      <c r="K332" s="530"/>
      <c r="L332" s="534" t="str">
        <f>IF($K332="","",IF($E332="","",IF(B.TransitionalProg!$H$8&gt;0,"",VLOOKUP($E332,' A.Property'!$P$44:$R$50,2,FALSE))))</f>
        <v/>
      </c>
      <c r="M332" s="534" t="str">
        <f>IF($K332="","",IF($E332="","",IF(B.TransitionalProg!$H$8&gt;0,"",VLOOKUP($E332,' A.Property'!$P$44:$R$50,3,FALSE))))</f>
        <v/>
      </c>
      <c r="N332" s="535" t="str">
        <f>IF(K332="", "", IF(E332="", "",IF(B.TransitionalProg!$H$8&gt;0,"",IF(K332&lt;L332,"overHOUSED?",IF(K332&gt;M332, "OVERcrowded?","")))))</f>
        <v/>
      </c>
      <c r="O332" s="536"/>
      <c r="P332" s="737"/>
      <c r="Q332" s="532"/>
      <c r="R332" s="532"/>
      <c r="S332" s="532"/>
      <c r="T332" s="532"/>
      <c r="U332" s="826" t="str">
        <f t="shared" si="16"/>
        <v/>
      </c>
      <c r="V332" s="531"/>
      <c r="W332" s="532"/>
      <c r="X332" s="537" t="str">
        <f t="shared" si="17"/>
        <v/>
      </c>
      <c r="Y332" s="538">
        <f>INDEX(D2.Demographic!$G:$G,MATCH($C332,D2.Demographic!$C:$C,0))</f>
        <v>0</v>
      </c>
      <c r="Z332" s="538">
        <f>INDEX(D2.Demographic!$H:$H,MATCH($C332,D2.Demographic!$C:$C,0))</f>
        <v>0</v>
      </c>
      <c r="AA332" s="538">
        <f>INDEX(D2.Demographic!$I:$I,MATCH($C332,D2.Demographic!$C:$C,0))</f>
        <v>0</v>
      </c>
      <c r="AB332" s="538">
        <f>INDEX(D2.Demographic!$J:$J,MATCH($C332,D2.Demographic!$C:$C,0))</f>
        <v>0</v>
      </c>
      <c r="AC332" s="538">
        <f>INDEX(D2.Demographic!$K:$K,MATCH($C332,D2.Demographic!$C:$C,0))</f>
        <v>0</v>
      </c>
      <c r="AD332" s="538">
        <f>INDEX(D2.Demographic!$L:$L,MATCH($C332,D2.Demographic!$C:$C,0))</f>
        <v>0</v>
      </c>
      <c r="AE332" s="538">
        <f>INDEX(D2.Demographic!$M:$M,MATCH($C332,D2.Demographic!$C:$C,0))</f>
        <v>0</v>
      </c>
      <c r="AF332" s="538">
        <f>INDEX(D2.Demographic!$N:$N,MATCH($C332,D2.Demographic!$C:$C,0))</f>
        <v>0</v>
      </c>
    </row>
    <row r="333" spans="1:32" ht="20.100000000000001" customHeight="1">
      <c r="A333" s="527" t="str">
        <f t="shared" si="18"/>
        <v/>
      </c>
      <c r="B333" s="527" t="str">
        <f t="shared" si="19"/>
        <v/>
      </c>
      <c r="C333" s="542">
        <v>319</v>
      </c>
      <c r="D333" s="529"/>
      <c r="E333" s="530"/>
      <c r="F333" s="531"/>
      <c r="G333" s="532"/>
      <c r="H333" s="530"/>
      <c r="I333" s="533"/>
      <c r="J333" s="532"/>
      <c r="K333" s="530"/>
      <c r="L333" s="534" t="str">
        <f>IF($K333="","",IF($E333="","",IF(B.TransitionalProg!$H$8&gt;0,"",VLOOKUP($E333,' A.Property'!$P$44:$R$50,2,FALSE))))</f>
        <v/>
      </c>
      <c r="M333" s="534" t="str">
        <f>IF($K333="","",IF($E333="","",IF(B.TransitionalProg!$H$8&gt;0,"",VLOOKUP($E333,' A.Property'!$P$44:$R$50,3,FALSE))))</f>
        <v/>
      </c>
      <c r="N333" s="535" t="str">
        <f>IF(K333="", "", IF(E333="", "",IF(B.TransitionalProg!$H$8&gt;0,"",IF(K333&lt;L333,"overHOUSED?",IF(K333&gt;M333, "OVERcrowded?","")))))</f>
        <v/>
      </c>
      <c r="O333" s="536"/>
      <c r="P333" s="737"/>
      <c r="Q333" s="532"/>
      <c r="R333" s="532"/>
      <c r="S333" s="532"/>
      <c r="T333" s="532"/>
      <c r="U333" s="826" t="str">
        <f t="shared" si="16"/>
        <v/>
      </c>
      <c r="V333" s="531"/>
      <c r="W333" s="532"/>
      <c r="X333" s="537" t="str">
        <f t="shared" si="17"/>
        <v/>
      </c>
      <c r="Y333" s="538">
        <f>INDEX(D2.Demographic!$G:$G,MATCH($C333,D2.Demographic!$C:$C,0))</f>
        <v>0</v>
      </c>
      <c r="Z333" s="538">
        <f>INDEX(D2.Demographic!$H:$H,MATCH($C333,D2.Demographic!$C:$C,0))</f>
        <v>0</v>
      </c>
      <c r="AA333" s="538">
        <f>INDEX(D2.Demographic!$I:$I,MATCH($C333,D2.Demographic!$C:$C,0))</f>
        <v>0</v>
      </c>
      <c r="AB333" s="538">
        <f>INDEX(D2.Demographic!$J:$J,MATCH($C333,D2.Demographic!$C:$C,0))</f>
        <v>0</v>
      </c>
      <c r="AC333" s="538">
        <f>INDEX(D2.Demographic!$K:$K,MATCH($C333,D2.Demographic!$C:$C,0))</f>
        <v>0</v>
      </c>
      <c r="AD333" s="538">
        <f>INDEX(D2.Demographic!$L:$L,MATCH($C333,D2.Demographic!$C:$C,0))</f>
        <v>0</v>
      </c>
      <c r="AE333" s="538">
        <f>INDEX(D2.Demographic!$M:$M,MATCH($C333,D2.Demographic!$C:$C,0))</f>
        <v>0</v>
      </c>
      <c r="AF333" s="538">
        <f>INDEX(D2.Demographic!$N:$N,MATCH($C333,D2.Demographic!$C:$C,0))</f>
        <v>0</v>
      </c>
    </row>
    <row r="334" spans="1:32" ht="20.100000000000001" customHeight="1">
      <c r="A334" s="527" t="str">
        <f t="shared" si="18"/>
        <v/>
      </c>
      <c r="B334" s="527" t="str">
        <f t="shared" si="19"/>
        <v/>
      </c>
      <c r="C334" s="542">
        <v>320</v>
      </c>
      <c r="D334" s="529"/>
      <c r="E334" s="530"/>
      <c r="F334" s="531"/>
      <c r="G334" s="532"/>
      <c r="H334" s="530"/>
      <c r="I334" s="533"/>
      <c r="J334" s="532"/>
      <c r="K334" s="530"/>
      <c r="L334" s="534" t="str">
        <f>IF($K334="","",IF($E334="","",IF(B.TransitionalProg!$H$8&gt;0,"",VLOOKUP($E334,' A.Property'!$P$44:$R$50,2,FALSE))))</f>
        <v/>
      </c>
      <c r="M334" s="534" t="str">
        <f>IF($K334="","",IF($E334="","",IF(B.TransitionalProg!$H$8&gt;0,"",VLOOKUP($E334,' A.Property'!$P$44:$R$50,3,FALSE))))</f>
        <v/>
      </c>
      <c r="N334" s="535" t="str">
        <f>IF(K334="", "", IF(E334="", "",IF(B.TransitionalProg!$H$8&gt;0,"",IF(K334&lt;L334,"overHOUSED?",IF(K334&gt;M334, "OVERcrowded?","")))))</f>
        <v/>
      </c>
      <c r="O334" s="536"/>
      <c r="P334" s="737"/>
      <c r="Q334" s="532"/>
      <c r="R334" s="532"/>
      <c r="S334" s="532"/>
      <c r="T334" s="532"/>
      <c r="U334" s="826" t="str">
        <f t="shared" si="16"/>
        <v/>
      </c>
      <c r="V334" s="531"/>
      <c r="W334" s="532"/>
      <c r="X334" s="537" t="str">
        <f t="shared" si="17"/>
        <v/>
      </c>
      <c r="Y334" s="538">
        <f>INDEX(D2.Demographic!$G:$G,MATCH($C334,D2.Demographic!$C:$C,0))</f>
        <v>0</v>
      </c>
      <c r="Z334" s="538">
        <f>INDEX(D2.Demographic!$H:$H,MATCH($C334,D2.Demographic!$C:$C,0))</f>
        <v>0</v>
      </c>
      <c r="AA334" s="538">
        <f>INDEX(D2.Demographic!$I:$I,MATCH($C334,D2.Demographic!$C:$C,0))</f>
        <v>0</v>
      </c>
      <c r="AB334" s="538">
        <f>INDEX(D2.Demographic!$J:$J,MATCH($C334,D2.Demographic!$C:$C,0))</f>
        <v>0</v>
      </c>
      <c r="AC334" s="538">
        <f>INDEX(D2.Demographic!$K:$K,MATCH($C334,D2.Demographic!$C:$C,0))</f>
        <v>0</v>
      </c>
      <c r="AD334" s="538">
        <f>INDEX(D2.Demographic!$L:$L,MATCH($C334,D2.Demographic!$C:$C,0))</f>
        <v>0</v>
      </c>
      <c r="AE334" s="538">
        <f>INDEX(D2.Demographic!$M:$M,MATCH($C334,D2.Demographic!$C:$C,0))</f>
        <v>0</v>
      </c>
      <c r="AF334" s="538">
        <f>INDEX(D2.Demographic!$N:$N,MATCH($C334,D2.Demographic!$C:$C,0))</f>
        <v>0</v>
      </c>
    </row>
    <row r="335" spans="1:32" ht="20.100000000000001" customHeight="1">
      <c r="A335" s="527" t="str">
        <f t="shared" si="18"/>
        <v/>
      </c>
      <c r="B335" s="527" t="str">
        <f t="shared" si="19"/>
        <v/>
      </c>
      <c r="C335" s="542">
        <v>321</v>
      </c>
      <c r="D335" s="529"/>
      <c r="E335" s="530"/>
      <c r="F335" s="531"/>
      <c r="G335" s="532"/>
      <c r="H335" s="530"/>
      <c r="I335" s="533"/>
      <c r="J335" s="532"/>
      <c r="K335" s="530"/>
      <c r="L335" s="534" t="str">
        <f>IF($K335="","",IF($E335="","",IF(B.TransitionalProg!$H$8&gt;0,"",VLOOKUP($E335,' A.Property'!$P$44:$R$50,2,FALSE))))</f>
        <v/>
      </c>
      <c r="M335" s="534" t="str">
        <f>IF($K335="","",IF($E335="","",IF(B.TransitionalProg!$H$8&gt;0,"",VLOOKUP($E335,' A.Property'!$P$44:$R$50,3,FALSE))))</f>
        <v/>
      </c>
      <c r="N335" s="535" t="str">
        <f>IF(K335="", "", IF(E335="", "",IF(B.TransitionalProg!$H$8&gt;0,"",IF(K335&lt;L335,"overHOUSED?",IF(K335&gt;M335, "OVERcrowded?","")))))</f>
        <v/>
      </c>
      <c r="O335" s="536"/>
      <c r="P335" s="737"/>
      <c r="Q335" s="532"/>
      <c r="R335" s="532"/>
      <c r="S335" s="532"/>
      <c r="T335" s="532"/>
      <c r="U335" s="826" t="str">
        <f t="shared" si="16"/>
        <v/>
      </c>
      <c r="V335" s="531"/>
      <c r="W335" s="532"/>
      <c r="X335" s="537" t="str">
        <f t="shared" si="17"/>
        <v/>
      </c>
      <c r="Y335" s="538">
        <f>INDEX(D2.Demographic!$G:$G,MATCH($C335,D2.Demographic!$C:$C,0))</f>
        <v>0</v>
      </c>
      <c r="Z335" s="538">
        <f>INDEX(D2.Demographic!$H:$H,MATCH($C335,D2.Demographic!$C:$C,0))</f>
        <v>0</v>
      </c>
      <c r="AA335" s="538">
        <f>INDEX(D2.Demographic!$I:$I,MATCH($C335,D2.Demographic!$C:$C,0))</f>
        <v>0</v>
      </c>
      <c r="AB335" s="538">
        <f>INDEX(D2.Demographic!$J:$J,MATCH($C335,D2.Demographic!$C:$C,0))</f>
        <v>0</v>
      </c>
      <c r="AC335" s="538">
        <f>INDEX(D2.Demographic!$K:$K,MATCH($C335,D2.Demographic!$C:$C,0))</f>
        <v>0</v>
      </c>
      <c r="AD335" s="538">
        <f>INDEX(D2.Demographic!$L:$L,MATCH($C335,D2.Demographic!$C:$C,0))</f>
        <v>0</v>
      </c>
      <c r="AE335" s="538">
        <f>INDEX(D2.Demographic!$M:$M,MATCH($C335,D2.Demographic!$C:$C,0))</f>
        <v>0</v>
      </c>
      <c r="AF335" s="538">
        <f>INDEX(D2.Demographic!$N:$N,MATCH($C335,D2.Demographic!$C:$C,0))</f>
        <v>0</v>
      </c>
    </row>
    <row r="336" spans="1:32" ht="20.100000000000001" customHeight="1">
      <c r="A336" s="527" t="str">
        <f t="shared" si="18"/>
        <v/>
      </c>
      <c r="B336" s="527" t="str">
        <f t="shared" si="19"/>
        <v/>
      </c>
      <c r="C336" s="542">
        <v>322</v>
      </c>
      <c r="D336" s="529"/>
      <c r="E336" s="530"/>
      <c r="F336" s="531"/>
      <c r="G336" s="532"/>
      <c r="H336" s="530"/>
      <c r="I336" s="533"/>
      <c r="J336" s="532"/>
      <c r="K336" s="530"/>
      <c r="L336" s="534" t="str">
        <f>IF($K336="","",IF($E336="","",IF(B.TransitionalProg!$H$8&gt;0,"",VLOOKUP($E336,' A.Property'!$P$44:$R$50,2,FALSE))))</f>
        <v/>
      </c>
      <c r="M336" s="534" t="str">
        <f>IF($K336="","",IF($E336="","",IF(B.TransitionalProg!$H$8&gt;0,"",VLOOKUP($E336,' A.Property'!$P$44:$R$50,3,FALSE))))</f>
        <v/>
      </c>
      <c r="N336" s="535" t="str">
        <f>IF(K336="", "", IF(E336="", "",IF(B.TransitionalProg!$H$8&gt;0,"",IF(K336&lt;L336,"overHOUSED?",IF(K336&gt;M336, "OVERcrowded?","")))))</f>
        <v/>
      </c>
      <c r="O336" s="536"/>
      <c r="P336" s="737"/>
      <c r="Q336" s="532"/>
      <c r="R336" s="532"/>
      <c r="S336" s="532"/>
      <c r="T336" s="532"/>
      <c r="U336" s="826" t="str">
        <f t="shared" ref="U336:U399" si="20">IF(S336&gt;0, IF(J336&gt;0, (S336+T336)*12/J336, ""),"")</f>
        <v/>
      </c>
      <c r="V336" s="531"/>
      <c r="W336" s="532"/>
      <c r="X336" s="537" t="str">
        <f t="shared" ref="X336:X399" si="21">IF(S336-W336=0,"",W336/(S336-W336))</f>
        <v/>
      </c>
      <c r="Y336" s="538">
        <f>INDEX(D2.Demographic!$G:$G,MATCH($C336,D2.Demographic!$C:$C,0))</f>
        <v>0</v>
      </c>
      <c r="Z336" s="538">
        <f>INDEX(D2.Demographic!$H:$H,MATCH($C336,D2.Demographic!$C:$C,0))</f>
        <v>0</v>
      </c>
      <c r="AA336" s="538">
        <f>INDEX(D2.Demographic!$I:$I,MATCH($C336,D2.Demographic!$C:$C,0))</f>
        <v>0</v>
      </c>
      <c r="AB336" s="538">
        <f>INDEX(D2.Demographic!$J:$J,MATCH($C336,D2.Demographic!$C:$C,0))</f>
        <v>0</v>
      </c>
      <c r="AC336" s="538">
        <f>INDEX(D2.Demographic!$K:$K,MATCH($C336,D2.Demographic!$C:$C,0))</f>
        <v>0</v>
      </c>
      <c r="AD336" s="538">
        <f>INDEX(D2.Demographic!$L:$L,MATCH($C336,D2.Demographic!$C:$C,0))</f>
        <v>0</v>
      </c>
      <c r="AE336" s="538">
        <f>INDEX(D2.Demographic!$M:$M,MATCH($C336,D2.Demographic!$C:$C,0))</f>
        <v>0</v>
      </c>
      <c r="AF336" s="538">
        <f>INDEX(D2.Demographic!$N:$N,MATCH($C336,D2.Demographic!$C:$C,0))</f>
        <v>0</v>
      </c>
    </row>
    <row r="337" spans="1:32" ht="20.100000000000001" customHeight="1">
      <c r="A337" s="527" t="str">
        <f t="shared" ref="A337:A400" si="22">IF(D337&lt;&gt;"", $A$15, "")</f>
        <v/>
      </c>
      <c r="B337" s="527" t="str">
        <f t="shared" ref="B337:B400" si="23">IF(D337&lt;&gt;"", B$15, "")</f>
        <v/>
      </c>
      <c r="C337" s="542">
        <v>323</v>
      </c>
      <c r="D337" s="529"/>
      <c r="E337" s="530"/>
      <c r="F337" s="531"/>
      <c r="G337" s="532"/>
      <c r="H337" s="530"/>
      <c r="I337" s="533"/>
      <c r="J337" s="532"/>
      <c r="K337" s="530"/>
      <c r="L337" s="534" t="str">
        <f>IF($K337="","",IF($E337="","",IF(B.TransitionalProg!$H$8&gt;0,"",VLOOKUP($E337,' A.Property'!$P$44:$R$50,2,FALSE))))</f>
        <v/>
      </c>
      <c r="M337" s="534" t="str">
        <f>IF($K337="","",IF($E337="","",IF(B.TransitionalProg!$H$8&gt;0,"",VLOOKUP($E337,' A.Property'!$P$44:$R$50,3,FALSE))))</f>
        <v/>
      </c>
      <c r="N337" s="535" t="str">
        <f>IF(K337="", "", IF(E337="", "",IF(B.TransitionalProg!$H$8&gt;0,"",IF(K337&lt;L337,"overHOUSED?",IF(K337&gt;M337, "OVERcrowded?","")))))</f>
        <v/>
      </c>
      <c r="O337" s="536"/>
      <c r="P337" s="737"/>
      <c r="Q337" s="532"/>
      <c r="R337" s="532"/>
      <c r="S337" s="532"/>
      <c r="T337" s="532"/>
      <c r="U337" s="826" t="str">
        <f t="shared" si="20"/>
        <v/>
      </c>
      <c r="V337" s="531"/>
      <c r="W337" s="532"/>
      <c r="X337" s="537" t="str">
        <f t="shared" si="21"/>
        <v/>
      </c>
      <c r="Y337" s="538">
        <f>INDEX(D2.Demographic!$G:$G,MATCH($C337,D2.Demographic!$C:$C,0))</f>
        <v>0</v>
      </c>
      <c r="Z337" s="538">
        <f>INDEX(D2.Demographic!$H:$H,MATCH($C337,D2.Demographic!$C:$C,0))</f>
        <v>0</v>
      </c>
      <c r="AA337" s="538">
        <f>INDEX(D2.Demographic!$I:$I,MATCH($C337,D2.Demographic!$C:$C,0))</f>
        <v>0</v>
      </c>
      <c r="AB337" s="538">
        <f>INDEX(D2.Demographic!$J:$J,MATCH($C337,D2.Demographic!$C:$C,0))</f>
        <v>0</v>
      </c>
      <c r="AC337" s="538">
        <f>INDEX(D2.Demographic!$K:$K,MATCH($C337,D2.Demographic!$C:$C,0))</f>
        <v>0</v>
      </c>
      <c r="AD337" s="538">
        <f>INDEX(D2.Demographic!$L:$L,MATCH($C337,D2.Demographic!$C:$C,0))</f>
        <v>0</v>
      </c>
      <c r="AE337" s="538">
        <f>INDEX(D2.Demographic!$M:$M,MATCH($C337,D2.Demographic!$C:$C,0))</f>
        <v>0</v>
      </c>
      <c r="AF337" s="538">
        <f>INDEX(D2.Demographic!$N:$N,MATCH($C337,D2.Demographic!$C:$C,0))</f>
        <v>0</v>
      </c>
    </row>
    <row r="338" spans="1:32" ht="20.100000000000001" customHeight="1">
      <c r="A338" s="527" t="str">
        <f t="shared" si="22"/>
        <v/>
      </c>
      <c r="B338" s="527" t="str">
        <f t="shared" si="23"/>
        <v/>
      </c>
      <c r="C338" s="542">
        <v>324</v>
      </c>
      <c r="D338" s="529"/>
      <c r="E338" s="530"/>
      <c r="F338" s="531"/>
      <c r="G338" s="532"/>
      <c r="H338" s="530"/>
      <c r="I338" s="533"/>
      <c r="J338" s="532"/>
      <c r="K338" s="530"/>
      <c r="L338" s="534" t="str">
        <f>IF($K338="","",IF($E338="","",IF(B.TransitionalProg!$H$8&gt;0,"",VLOOKUP($E338,' A.Property'!$P$44:$R$50,2,FALSE))))</f>
        <v/>
      </c>
      <c r="M338" s="534" t="str">
        <f>IF($K338="","",IF($E338="","",IF(B.TransitionalProg!$H$8&gt;0,"",VLOOKUP($E338,' A.Property'!$P$44:$R$50,3,FALSE))))</f>
        <v/>
      </c>
      <c r="N338" s="535" t="str">
        <f>IF(K338="", "", IF(E338="", "",IF(B.TransitionalProg!$H$8&gt;0,"",IF(K338&lt;L338,"overHOUSED?",IF(K338&gt;M338, "OVERcrowded?","")))))</f>
        <v/>
      </c>
      <c r="O338" s="536"/>
      <c r="P338" s="737"/>
      <c r="Q338" s="532"/>
      <c r="R338" s="532"/>
      <c r="S338" s="532"/>
      <c r="T338" s="532"/>
      <c r="U338" s="826" t="str">
        <f t="shared" si="20"/>
        <v/>
      </c>
      <c r="V338" s="531"/>
      <c r="W338" s="532"/>
      <c r="X338" s="537" t="str">
        <f t="shared" si="21"/>
        <v/>
      </c>
      <c r="Y338" s="538">
        <f>INDEX(D2.Demographic!$G:$G,MATCH($C338,D2.Demographic!$C:$C,0))</f>
        <v>0</v>
      </c>
      <c r="Z338" s="538">
        <f>INDEX(D2.Demographic!$H:$H,MATCH($C338,D2.Demographic!$C:$C,0))</f>
        <v>0</v>
      </c>
      <c r="AA338" s="538">
        <f>INDEX(D2.Demographic!$I:$I,MATCH($C338,D2.Demographic!$C:$C,0))</f>
        <v>0</v>
      </c>
      <c r="AB338" s="538">
        <f>INDEX(D2.Demographic!$J:$J,MATCH($C338,D2.Demographic!$C:$C,0))</f>
        <v>0</v>
      </c>
      <c r="AC338" s="538">
        <f>INDEX(D2.Demographic!$K:$K,MATCH($C338,D2.Demographic!$C:$C,0))</f>
        <v>0</v>
      </c>
      <c r="AD338" s="538">
        <f>INDEX(D2.Demographic!$L:$L,MATCH($C338,D2.Demographic!$C:$C,0))</f>
        <v>0</v>
      </c>
      <c r="AE338" s="538">
        <f>INDEX(D2.Demographic!$M:$M,MATCH($C338,D2.Demographic!$C:$C,0))</f>
        <v>0</v>
      </c>
      <c r="AF338" s="538">
        <f>INDEX(D2.Demographic!$N:$N,MATCH($C338,D2.Demographic!$C:$C,0))</f>
        <v>0</v>
      </c>
    </row>
    <row r="339" spans="1:32" ht="20.100000000000001" customHeight="1">
      <c r="A339" s="527" t="str">
        <f t="shared" si="22"/>
        <v/>
      </c>
      <c r="B339" s="527" t="str">
        <f t="shared" si="23"/>
        <v/>
      </c>
      <c r="C339" s="542">
        <v>325</v>
      </c>
      <c r="D339" s="529"/>
      <c r="E339" s="530"/>
      <c r="F339" s="531"/>
      <c r="G339" s="532"/>
      <c r="H339" s="530"/>
      <c r="I339" s="533"/>
      <c r="J339" s="532"/>
      <c r="K339" s="530"/>
      <c r="L339" s="534" t="str">
        <f>IF($K339="","",IF($E339="","",IF(B.TransitionalProg!$H$8&gt;0,"",VLOOKUP($E339,' A.Property'!$P$44:$R$50,2,FALSE))))</f>
        <v/>
      </c>
      <c r="M339" s="534" t="str">
        <f>IF($K339="","",IF($E339="","",IF(B.TransitionalProg!$H$8&gt;0,"",VLOOKUP($E339,' A.Property'!$P$44:$R$50,3,FALSE))))</f>
        <v/>
      </c>
      <c r="N339" s="535" t="str">
        <f>IF(K339="", "", IF(E339="", "",IF(B.TransitionalProg!$H$8&gt;0,"",IF(K339&lt;L339,"overHOUSED?",IF(K339&gt;M339, "OVERcrowded?","")))))</f>
        <v/>
      </c>
      <c r="O339" s="536"/>
      <c r="P339" s="737"/>
      <c r="Q339" s="532"/>
      <c r="R339" s="532"/>
      <c r="S339" s="532"/>
      <c r="T339" s="532"/>
      <c r="U339" s="826" t="str">
        <f t="shared" si="20"/>
        <v/>
      </c>
      <c r="V339" s="531"/>
      <c r="W339" s="532"/>
      <c r="X339" s="537" t="str">
        <f t="shared" si="21"/>
        <v/>
      </c>
      <c r="Y339" s="538">
        <f>INDEX(D2.Demographic!$G:$G,MATCH($C339,D2.Demographic!$C:$C,0))</f>
        <v>0</v>
      </c>
      <c r="Z339" s="538">
        <f>INDEX(D2.Demographic!$H:$H,MATCH($C339,D2.Demographic!$C:$C,0))</f>
        <v>0</v>
      </c>
      <c r="AA339" s="538">
        <f>INDEX(D2.Demographic!$I:$I,MATCH($C339,D2.Demographic!$C:$C,0))</f>
        <v>0</v>
      </c>
      <c r="AB339" s="538">
        <f>INDEX(D2.Demographic!$J:$J,MATCH($C339,D2.Demographic!$C:$C,0))</f>
        <v>0</v>
      </c>
      <c r="AC339" s="538">
        <f>INDEX(D2.Demographic!$K:$K,MATCH($C339,D2.Demographic!$C:$C,0))</f>
        <v>0</v>
      </c>
      <c r="AD339" s="538">
        <f>INDEX(D2.Demographic!$L:$L,MATCH($C339,D2.Demographic!$C:$C,0))</f>
        <v>0</v>
      </c>
      <c r="AE339" s="538">
        <f>INDEX(D2.Demographic!$M:$M,MATCH($C339,D2.Demographic!$C:$C,0))</f>
        <v>0</v>
      </c>
      <c r="AF339" s="538">
        <f>INDEX(D2.Demographic!$N:$N,MATCH($C339,D2.Demographic!$C:$C,0))</f>
        <v>0</v>
      </c>
    </row>
    <row r="340" spans="1:32" ht="20.100000000000001" customHeight="1">
      <c r="A340" s="527" t="str">
        <f t="shared" si="22"/>
        <v/>
      </c>
      <c r="B340" s="527" t="str">
        <f t="shared" si="23"/>
        <v/>
      </c>
      <c r="C340" s="542">
        <v>326</v>
      </c>
      <c r="D340" s="529"/>
      <c r="E340" s="530"/>
      <c r="F340" s="531"/>
      <c r="G340" s="532"/>
      <c r="H340" s="530"/>
      <c r="I340" s="533"/>
      <c r="J340" s="532"/>
      <c r="K340" s="530"/>
      <c r="L340" s="534" t="str">
        <f>IF($K340="","",IF($E340="","",IF(B.TransitionalProg!$H$8&gt;0,"",VLOOKUP($E340,' A.Property'!$P$44:$R$50,2,FALSE))))</f>
        <v/>
      </c>
      <c r="M340" s="534" t="str">
        <f>IF($K340="","",IF($E340="","",IF(B.TransitionalProg!$H$8&gt;0,"",VLOOKUP($E340,' A.Property'!$P$44:$R$50,3,FALSE))))</f>
        <v/>
      </c>
      <c r="N340" s="535" t="str">
        <f>IF(K340="", "", IF(E340="", "",IF(B.TransitionalProg!$H$8&gt;0,"",IF(K340&lt;L340,"overHOUSED?",IF(K340&gt;M340, "OVERcrowded?","")))))</f>
        <v/>
      </c>
      <c r="O340" s="536"/>
      <c r="P340" s="737"/>
      <c r="Q340" s="532"/>
      <c r="R340" s="532"/>
      <c r="S340" s="532"/>
      <c r="T340" s="532"/>
      <c r="U340" s="826" t="str">
        <f t="shared" si="20"/>
        <v/>
      </c>
      <c r="V340" s="531"/>
      <c r="W340" s="532"/>
      <c r="X340" s="537" t="str">
        <f t="shared" si="21"/>
        <v/>
      </c>
      <c r="Y340" s="538">
        <f>INDEX(D2.Demographic!$G:$G,MATCH($C340,D2.Demographic!$C:$C,0))</f>
        <v>0</v>
      </c>
      <c r="Z340" s="538">
        <f>INDEX(D2.Demographic!$H:$H,MATCH($C340,D2.Demographic!$C:$C,0))</f>
        <v>0</v>
      </c>
      <c r="AA340" s="538">
        <f>INDEX(D2.Demographic!$I:$I,MATCH($C340,D2.Demographic!$C:$C,0))</f>
        <v>0</v>
      </c>
      <c r="AB340" s="538">
        <f>INDEX(D2.Demographic!$J:$J,MATCH($C340,D2.Demographic!$C:$C,0))</f>
        <v>0</v>
      </c>
      <c r="AC340" s="538">
        <f>INDEX(D2.Demographic!$K:$K,MATCH($C340,D2.Demographic!$C:$C,0))</f>
        <v>0</v>
      </c>
      <c r="AD340" s="538">
        <f>INDEX(D2.Demographic!$L:$L,MATCH($C340,D2.Demographic!$C:$C,0))</f>
        <v>0</v>
      </c>
      <c r="AE340" s="538">
        <f>INDEX(D2.Demographic!$M:$M,MATCH($C340,D2.Demographic!$C:$C,0))</f>
        <v>0</v>
      </c>
      <c r="AF340" s="538">
        <f>INDEX(D2.Demographic!$N:$N,MATCH($C340,D2.Demographic!$C:$C,0))</f>
        <v>0</v>
      </c>
    </row>
    <row r="341" spans="1:32" ht="20.100000000000001" customHeight="1">
      <c r="A341" s="527" t="str">
        <f t="shared" si="22"/>
        <v/>
      </c>
      <c r="B341" s="527" t="str">
        <f t="shared" si="23"/>
        <v/>
      </c>
      <c r="C341" s="542">
        <v>327</v>
      </c>
      <c r="D341" s="529"/>
      <c r="E341" s="530"/>
      <c r="F341" s="531"/>
      <c r="G341" s="532"/>
      <c r="H341" s="530"/>
      <c r="I341" s="533"/>
      <c r="J341" s="532"/>
      <c r="K341" s="530"/>
      <c r="L341" s="534" t="str">
        <f>IF($K341="","",IF($E341="","",IF(B.TransitionalProg!$H$8&gt;0,"",VLOOKUP($E341,' A.Property'!$P$44:$R$50,2,FALSE))))</f>
        <v/>
      </c>
      <c r="M341" s="534" t="str">
        <f>IF($K341="","",IF($E341="","",IF(B.TransitionalProg!$H$8&gt;0,"",VLOOKUP($E341,' A.Property'!$P$44:$R$50,3,FALSE))))</f>
        <v/>
      </c>
      <c r="N341" s="535" t="str">
        <f>IF(K341="", "", IF(E341="", "",IF(B.TransitionalProg!$H$8&gt;0,"",IF(K341&lt;L341,"overHOUSED?",IF(K341&gt;M341, "OVERcrowded?","")))))</f>
        <v/>
      </c>
      <c r="O341" s="536"/>
      <c r="P341" s="737"/>
      <c r="Q341" s="532"/>
      <c r="R341" s="532"/>
      <c r="S341" s="532"/>
      <c r="T341" s="532"/>
      <c r="U341" s="826" t="str">
        <f t="shared" si="20"/>
        <v/>
      </c>
      <c r="V341" s="531"/>
      <c r="W341" s="532"/>
      <c r="X341" s="537" t="str">
        <f t="shared" si="21"/>
        <v/>
      </c>
      <c r="Y341" s="538">
        <f>INDEX(D2.Demographic!$G:$G,MATCH($C341,D2.Demographic!$C:$C,0))</f>
        <v>0</v>
      </c>
      <c r="Z341" s="538">
        <f>INDEX(D2.Demographic!$H:$H,MATCH($C341,D2.Demographic!$C:$C,0))</f>
        <v>0</v>
      </c>
      <c r="AA341" s="538">
        <f>INDEX(D2.Demographic!$I:$I,MATCH($C341,D2.Demographic!$C:$C,0))</f>
        <v>0</v>
      </c>
      <c r="AB341" s="538">
        <f>INDEX(D2.Demographic!$J:$J,MATCH($C341,D2.Demographic!$C:$C,0))</f>
        <v>0</v>
      </c>
      <c r="AC341" s="538">
        <f>INDEX(D2.Demographic!$K:$K,MATCH($C341,D2.Demographic!$C:$C,0))</f>
        <v>0</v>
      </c>
      <c r="AD341" s="538">
        <f>INDEX(D2.Demographic!$L:$L,MATCH($C341,D2.Demographic!$C:$C,0))</f>
        <v>0</v>
      </c>
      <c r="AE341" s="538">
        <f>INDEX(D2.Demographic!$M:$M,MATCH($C341,D2.Demographic!$C:$C,0))</f>
        <v>0</v>
      </c>
      <c r="AF341" s="538">
        <f>INDEX(D2.Demographic!$N:$N,MATCH($C341,D2.Demographic!$C:$C,0))</f>
        <v>0</v>
      </c>
    </row>
    <row r="342" spans="1:32" ht="20.100000000000001" customHeight="1">
      <c r="A342" s="527" t="str">
        <f t="shared" si="22"/>
        <v/>
      </c>
      <c r="B342" s="527" t="str">
        <f t="shared" si="23"/>
        <v/>
      </c>
      <c r="C342" s="542">
        <v>328</v>
      </c>
      <c r="D342" s="529"/>
      <c r="E342" s="530"/>
      <c r="F342" s="531"/>
      <c r="G342" s="532"/>
      <c r="H342" s="530"/>
      <c r="I342" s="533"/>
      <c r="J342" s="532"/>
      <c r="K342" s="530"/>
      <c r="L342" s="534" t="str">
        <f>IF($K342="","",IF($E342="","",IF(B.TransitionalProg!$H$8&gt;0,"",VLOOKUP($E342,' A.Property'!$P$44:$R$50,2,FALSE))))</f>
        <v/>
      </c>
      <c r="M342" s="534" t="str">
        <f>IF($K342="","",IF($E342="","",IF(B.TransitionalProg!$H$8&gt;0,"",VLOOKUP($E342,' A.Property'!$P$44:$R$50,3,FALSE))))</f>
        <v/>
      </c>
      <c r="N342" s="535" t="str">
        <f>IF(K342="", "", IF(E342="", "",IF(B.TransitionalProg!$H$8&gt;0,"",IF(K342&lt;L342,"overHOUSED?",IF(K342&gt;M342, "OVERcrowded?","")))))</f>
        <v/>
      </c>
      <c r="O342" s="536"/>
      <c r="P342" s="737"/>
      <c r="Q342" s="532"/>
      <c r="R342" s="532"/>
      <c r="S342" s="532"/>
      <c r="T342" s="532"/>
      <c r="U342" s="826" t="str">
        <f t="shared" si="20"/>
        <v/>
      </c>
      <c r="V342" s="531"/>
      <c r="W342" s="532"/>
      <c r="X342" s="537" t="str">
        <f t="shared" si="21"/>
        <v/>
      </c>
      <c r="Y342" s="538">
        <f>INDEX(D2.Demographic!$G:$G,MATCH($C342,D2.Demographic!$C:$C,0))</f>
        <v>0</v>
      </c>
      <c r="Z342" s="538">
        <f>INDEX(D2.Demographic!$H:$H,MATCH($C342,D2.Demographic!$C:$C,0))</f>
        <v>0</v>
      </c>
      <c r="AA342" s="538">
        <f>INDEX(D2.Demographic!$I:$I,MATCH($C342,D2.Demographic!$C:$C,0))</f>
        <v>0</v>
      </c>
      <c r="AB342" s="538">
        <f>INDEX(D2.Demographic!$J:$J,MATCH($C342,D2.Demographic!$C:$C,0))</f>
        <v>0</v>
      </c>
      <c r="AC342" s="538">
        <f>INDEX(D2.Demographic!$K:$K,MATCH($C342,D2.Demographic!$C:$C,0))</f>
        <v>0</v>
      </c>
      <c r="AD342" s="538">
        <f>INDEX(D2.Demographic!$L:$L,MATCH($C342,D2.Demographic!$C:$C,0))</f>
        <v>0</v>
      </c>
      <c r="AE342" s="538">
        <f>INDEX(D2.Demographic!$M:$M,MATCH($C342,D2.Demographic!$C:$C,0))</f>
        <v>0</v>
      </c>
      <c r="AF342" s="538">
        <f>INDEX(D2.Demographic!$N:$N,MATCH($C342,D2.Demographic!$C:$C,0))</f>
        <v>0</v>
      </c>
    </row>
    <row r="343" spans="1:32" ht="20.100000000000001" customHeight="1">
      <c r="A343" s="527" t="str">
        <f t="shared" si="22"/>
        <v/>
      </c>
      <c r="B343" s="527" t="str">
        <f t="shared" si="23"/>
        <v/>
      </c>
      <c r="C343" s="542">
        <v>329</v>
      </c>
      <c r="D343" s="529"/>
      <c r="E343" s="530"/>
      <c r="F343" s="531"/>
      <c r="G343" s="532"/>
      <c r="H343" s="530"/>
      <c r="I343" s="533"/>
      <c r="J343" s="532"/>
      <c r="K343" s="530"/>
      <c r="L343" s="534" t="str">
        <f>IF($K343="","",IF($E343="","",IF(B.TransitionalProg!$H$8&gt;0,"",VLOOKUP($E343,' A.Property'!$P$44:$R$50,2,FALSE))))</f>
        <v/>
      </c>
      <c r="M343" s="534" t="str">
        <f>IF($K343="","",IF($E343="","",IF(B.TransitionalProg!$H$8&gt;0,"",VLOOKUP($E343,' A.Property'!$P$44:$R$50,3,FALSE))))</f>
        <v/>
      </c>
      <c r="N343" s="535" t="str">
        <f>IF(K343="", "", IF(E343="", "",IF(B.TransitionalProg!$H$8&gt;0,"",IF(K343&lt;L343,"overHOUSED?",IF(K343&gt;M343, "OVERcrowded?","")))))</f>
        <v/>
      </c>
      <c r="O343" s="536"/>
      <c r="P343" s="737"/>
      <c r="Q343" s="532"/>
      <c r="R343" s="532"/>
      <c r="S343" s="532"/>
      <c r="T343" s="532"/>
      <c r="U343" s="826" t="str">
        <f t="shared" si="20"/>
        <v/>
      </c>
      <c r="V343" s="531"/>
      <c r="W343" s="532"/>
      <c r="X343" s="537" t="str">
        <f t="shared" si="21"/>
        <v/>
      </c>
      <c r="Y343" s="538">
        <f>INDEX(D2.Demographic!$G:$G,MATCH($C343,D2.Demographic!$C:$C,0))</f>
        <v>0</v>
      </c>
      <c r="Z343" s="538">
        <f>INDEX(D2.Demographic!$H:$H,MATCH($C343,D2.Demographic!$C:$C,0))</f>
        <v>0</v>
      </c>
      <c r="AA343" s="538">
        <f>INDEX(D2.Demographic!$I:$I,MATCH($C343,D2.Demographic!$C:$C,0))</f>
        <v>0</v>
      </c>
      <c r="AB343" s="538">
        <f>INDEX(D2.Demographic!$J:$J,MATCH($C343,D2.Demographic!$C:$C,0))</f>
        <v>0</v>
      </c>
      <c r="AC343" s="538">
        <f>INDEX(D2.Demographic!$K:$K,MATCH($C343,D2.Demographic!$C:$C,0))</f>
        <v>0</v>
      </c>
      <c r="AD343" s="538">
        <f>INDEX(D2.Demographic!$L:$L,MATCH($C343,D2.Demographic!$C:$C,0))</f>
        <v>0</v>
      </c>
      <c r="AE343" s="538">
        <f>INDEX(D2.Demographic!$M:$M,MATCH($C343,D2.Demographic!$C:$C,0))</f>
        <v>0</v>
      </c>
      <c r="AF343" s="538">
        <f>INDEX(D2.Demographic!$N:$N,MATCH($C343,D2.Demographic!$C:$C,0))</f>
        <v>0</v>
      </c>
    </row>
    <row r="344" spans="1:32" ht="20.100000000000001" customHeight="1">
      <c r="A344" s="527" t="str">
        <f t="shared" si="22"/>
        <v/>
      </c>
      <c r="B344" s="527" t="str">
        <f t="shared" si="23"/>
        <v/>
      </c>
      <c r="C344" s="542">
        <v>330</v>
      </c>
      <c r="D344" s="529"/>
      <c r="E344" s="530"/>
      <c r="F344" s="531"/>
      <c r="G344" s="532"/>
      <c r="H344" s="530"/>
      <c r="I344" s="533"/>
      <c r="J344" s="532"/>
      <c r="K344" s="530"/>
      <c r="L344" s="534" t="str">
        <f>IF($K344="","",IF($E344="","",IF(B.TransitionalProg!$H$8&gt;0,"",VLOOKUP($E344,' A.Property'!$P$44:$R$50,2,FALSE))))</f>
        <v/>
      </c>
      <c r="M344" s="534" t="str">
        <f>IF($K344="","",IF($E344="","",IF(B.TransitionalProg!$H$8&gt;0,"",VLOOKUP($E344,' A.Property'!$P$44:$R$50,3,FALSE))))</f>
        <v/>
      </c>
      <c r="N344" s="535" t="str">
        <f>IF(K344="", "", IF(E344="", "",IF(B.TransitionalProg!$H$8&gt;0,"",IF(K344&lt;L344,"overHOUSED?",IF(K344&gt;M344, "OVERcrowded?","")))))</f>
        <v/>
      </c>
      <c r="O344" s="536"/>
      <c r="P344" s="737"/>
      <c r="Q344" s="532"/>
      <c r="R344" s="532"/>
      <c r="S344" s="532"/>
      <c r="T344" s="532"/>
      <c r="U344" s="826" t="str">
        <f t="shared" si="20"/>
        <v/>
      </c>
      <c r="V344" s="531"/>
      <c r="W344" s="532"/>
      <c r="X344" s="537" t="str">
        <f t="shared" si="21"/>
        <v/>
      </c>
      <c r="Y344" s="538">
        <f>INDEX(D2.Demographic!$G:$G,MATCH($C344,D2.Demographic!$C:$C,0))</f>
        <v>0</v>
      </c>
      <c r="Z344" s="538">
        <f>INDEX(D2.Demographic!$H:$H,MATCH($C344,D2.Demographic!$C:$C,0))</f>
        <v>0</v>
      </c>
      <c r="AA344" s="538">
        <f>INDEX(D2.Demographic!$I:$I,MATCH($C344,D2.Demographic!$C:$C,0))</f>
        <v>0</v>
      </c>
      <c r="AB344" s="538">
        <f>INDEX(D2.Demographic!$J:$J,MATCH($C344,D2.Demographic!$C:$C,0))</f>
        <v>0</v>
      </c>
      <c r="AC344" s="538">
        <f>INDEX(D2.Demographic!$K:$K,MATCH($C344,D2.Demographic!$C:$C,0))</f>
        <v>0</v>
      </c>
      <c r="AD344" s="538">
        <f>INDEX(D2.Demographic!$L:$L,MATCH($C344,D2.Demographic!$C:$C,0))</f>
        <v>0</v>
      </c>
      <c r="AE344" s="538">
        <f>INDEX(D2.Demographic!$M:$M,MATCH($C344,D2.Demographic!$C:$C,0))</f>
        <v>0</v>
      </c>
      <c r="AF344" s="538">
        <f>INDEX(D2.Demographic!$N:$N,MATCH($C344,D2.Demographic!$C:$C,0))</f>
        <v>0</v>
      </c>
    </row>
    <row r="345" spans="1:32" ht="20.100000000000001" customHeight="1">
      <c r="A345" s="527" t="str">
        <f t="shared" si="22"/>
        <v/>
      </c>
      <c r="B345" s="527" t="str">
        <f t="shared" si="23"/>
        <v/>
      </c>
      <c r="C345" s="542">
        <v>331</v>
      </c>
      <c r="D345" s="529"/>
      <c r="E345" s="530"/>
      <c r="F345" s="531"/>
      <c r="G345" s="532"/>
      <c r="H345" s="530"/>
      <c r="I345" s="533"/>
      <c r="J345" s="532"/>
      <c r="K345" s="530"/>
      <c r="L345" s="534" t="str">
        <f>IF($K345="","",IF($E345="","",IF(B.TransitionalProg!$H$8&gt;0,"",VLOOKUP($E345,' A.Property'!$P$44:$R$50,2,FALSE))))</f>
        <v/>
      </c>
      <c r="M345" s="534" t="str">
        <f>IF($K345="","",IF($E345="","",IF(B.TransitionalProg!$H$8&gt;0,"",VLOOKUP($E345,' A.Property'!$P$44:$R$50,3,FALSE))))</f>
        <v/>
      </c>
      <c r="N345" s="535" t="str">
        <f>IF(K345="", "", IF(E345="", "",IF(B.TransitionalProg!$H$8&gt;0,"",IF(K345&lt;L345,"overHOUSED?",IF(K345&gt;M345, "OVERcrowded?","")))))</f>
        <v/>
      </c>
      <c r="O345" s="536"/>
      <c r="P345" s="737"/>
      <c r="Q345" s="532"/>
      <c r="R345" s="532"/>
      <c r="S345" s="532"/>
      <c r="T345" s="532"/>
      <c r="U345" s="826" t="str">
        <f t="shared" si="20"/>
        <v/>
      </c>
      <c r="V345" s="531"/>
      <c r="W345" s="532"/>
      <c r="X345" s="537" t="str">
        <f t="shared" si="21"/>
        <v/>
      </c>
      <c r="Y345" s="538">
        <f>INDEX(D2.Demographic!$G:$G,MATCH($C345,D2.Demographic!$C:$C,0))</f>
        <v>0</v>
      </c>
      <c r="Z345" s="538">
        <f>INDEX(D2.Demographic!$H:$H,MATCH($C345,D2.Demographic!$C:$C,0))</f>
        <v>0</v>
      </c>
      <c r="AA345" s="538">
        <f>INDEX(D2.Demographic!$I:$I,MATCH($C345,D2.Demographic!$C:$C,0))</f>
        <v>0</v>
      </c>
      <c r="AB345" s="538">
        <f>INDEX(D2.Demographic!$J:$J,MATCH($C345,D2.Demographic!$C:$C,0))</f>
        <v>0</v>
      </c>
      <c r="AC345" s="538">
        <f>INDEX(D2.Demographic!$K:$K,MATCH($C345,D2.Demographic!$C:$C,0))</f>
        <v>0</v>
      </c>
      <c r="AD345" s="538">
        <f>INDEX(D2.Demographic!$L:$L,MATCH($C345,D2.Demographic!$C:$C,0))</f>
        <v>0</v>
      </c>
      <c r="AE345" s="538">
        <f>INDEX(D2.Demographic!$M:$M,MATCH($C345,D2.Demographic!$C:$C,0))</f>
        <v>0</v>
      </c>
      <c r="AF345" s="538">
        <f>INDEX(D2.Demographic!$N:$N,MATCH($C345,D2.Demographic!$C:$C,0))</f>
        <v>0</v>
      </c>
    </row>
    <row r="346" spans="1:32" ht="20.100000000000001" customHeight="1">
      <c r="A346" s="527" t="str">
        <f t="shared" si="22"/>
        <v/>
      </c>
      <c r="B346" s="527" t="str">
        <f t="shared" si="23"/>
        <v/>
      </c>
      <c r="C346" s="542">
        <v>332</v>
      </c>
      <c r="D346" s="529"/>
      <c r="E346" s="530"/>
      <c r="F346" s="531"/>
      <c r="G346" s="532"/>
      <c r="H346" s="530"/>
      <c r="I346" s="533"/>
      <c r="J346" s="532"/>
      <c r="K346" s="530"/>
      <c r="L346" s="534" t="str">
        <f>IF($K346="","",IF($E346="","",IF(B.TransitionalProg!$H$8&gt;0,"",VLOOKUP($E346,' A.Property'!$P$44:$R$50,2,FALSE))))</f>
        <v/>
      </c>
      <c r="M346" s="534" t="str">
        <f>IF($K346="","",IF($E346="","",IF(B.TransitionalProg!$H$8&gt;0,"",VLOOKUP($E346,' A.Property'!$P$44:$R$50,3,FALSE))))</f>
        <v/>
      </c>
      <c r="N346" s="535" t="str">
        <f>IF(K346="", "", IF(E346="", "",IF(B.TransitionalProg!$H$8&gt;0,"",IF(K346&lt;L346,"overHOUSED?",IF(K346&gt;M346, "OVERcrowded?","")))))</f>
        <v/>
      </c>
      <c r="O346" s="536"/>
      <c r="P346" s="737"/>
      <c r="Q346" s="532"/>
      <c r="R346" s="532"/>
      <c r="S346" s="532"/>
      <c r="T346" s="532"/>
      <c r="U346" s="826" t="str">
        <f t="shared" si="20"/>
        <v/>
      </c>
      <c r="V346" s="531"/>
      <c r="W346" s="532"/>
      <c r="X346" s="537" t="str">
        <f t="shared" si="21"/>
        <v/>
      </c>
      <c r="Y346" s="538">
        <f>INDEX(D2.Demographic!$G:$G,MATCH($C346,D2.Demographic!$C:$C,0))</f>
        <v>0</v>
      </c>
      <c r="Z346" s="538">
        <f>INDEX(D2.Demographic!$H:$H,MATCH($C346,D2.Demographic!$C:$C,0))</f>
        <v>0</v>
      </c>
      <c r="AA346" s="538">
        <f>INDEX(D2.Demographic!$I:$I,MATCH($C346,D2.Demographic!$C:$C,0))</f>
        <v>0</v>
      </c>
      <c r="AB346" s="538">
        <f>INDEX(D2.Demographic!$J:$J,MATCH($C346,D2.Demographic!$C:$C,0))</f>
        <v>0</v>
      </c>
      <c r="AC346" s="538">
        <f>INDEX(D2.Demographic!$K:$K,MATCH($C346,D2.Demographic!$C:$C,0))</f>
        <v>0</v>
      </c>
      <c r="AD346" s="538">
        <f>INDEX(D2.Demographic!$L:$L,MATCH($C346,D2.Demographic!$C:$C,0))</f>
        <v>0</v>
      </c>
      <c r="AE346" s="538">
        <f>INDEX(D2.Demographic!$M:$M,MATCH($C346,D2.Demographic!$C:$C,0))</f>
        <v>0</v>
      </c>
      <c r="AF346" s="538">
        <f>INDEX(D2.Demographic!$N:$N,MATCH($C346,D2.Demographic!$C:$C,0))</f>
        <v>0</v>
      </c>
    </row>
    <row r="347" spans="1:32" ht="20.100000000000001" customHeight="1">
      <c r="A347" s="527" t="str">
        <f t="shared" si="22"/>
        <v/>
      </c>
      <c r="B347" s="527" t="str">
        <f t="shared" si="23"/>
        <v/>
      </c>
      <c r="C347" s="542">
        <v>333</v>
      </c>
      <c r="D347" s="529"/>
      <c r="E347" s="530"/>
      <c r="F347" s="531"/>
      <c r="G347" s="532"/>
      <c r="H347" s="530"/>
      <c r="I347" s="533"/>
      <c r="J347" s="532"/>
      <c r="K347" s="530"/>
      <c r="L347" s="534" t="str">
        <f>IF($K347="","",IF($E347="","",IF(B.TransitionalProg!$H$8&gt;0,"",VLOOKUP($E347,' A.Property'!$P$44:$R$50,2,FALSE))))</f>
        <v/>
      </c>
      <c r="M347" s="534" t="str">
        <f>IF($K347="","",IF($E347="","",IF(B.TransitionalProg!$H$8&gt;0,"",VLOOKUP($E347,' A.Property'!$P$44:$R$50,3,FALSE))))</f>
        <v/>
      </c>
      <c r="N347" s="535" t="str">
        <f>IF(K347="", "", IF(E347="", "",IF(B.TransitionalProg!$H$8&gt;0,"",IF(K347&lt;L347,"overHOUSED?",IF(K347&gt;M347, "OVERcrowded?","")))))</f>
        <v/>
      </c>
      <c r="O347" s="536"/>
      <c r="P347" s="737"/>
      <c r="Q347" s="532"/>
      <c r="R347" s="532"/>
      <c r="S347" s="532"/>
      <c r="T347" s="532"/>
      <c r="U347" s="826" t="str">
        <f t="shared" si="20"/>
        <v/>
      </c>
      <c r="V347" s="531"/>
      <c r="W347" s="532"/>
      <c r="X347" s="537" t="str">
        <f t="shared" si="21"/>
        <v/>
      </c>
      <c r="Y347" s="538">
        <f>INDEX(D2.Demographic!$G:$G,MATCH($C347,D2.Demographic!$C:$C,0))</f>
        <v>0</v>
      </c>
      <c r="Z347" s="538">
        <f>INDEX(D2.Demographic!$H:$H,MATCH($C347,D2.Demographic!$C:$C,0))</f>
        <v>0</v>
      </c>
      <c r="AA347" s="538">
        <f>INDEX(D2.Demographic!$I:$I,MATCH($C347,D2.Demographic!$C:$C,0))</f>
        <v>0</v>
      </c>
      <c r="AB347" s="538">
        <f>INDEX(D2.Demographic!$J:$J,MATCH($C347,D2.Demographic!$C:$C,0))</f>
        <v>0</v>
      </c>
      <c r="AC347" s="538">
        <f>INDEX(D2.Demographic!$K:$K,MATCH($C347,D2.Demographic!$C:$C,0))</f>
        <v>0</v>
      </c>
      <c r="AD347" s="538">
        <f>INDEX(D2.Demographic!$L:$L,MATCH($C347,D2.Demographic!$C:$C,0))</f>
        <v>0</v>
      </c>
      <c r="AE347" s="538">
        <f>INDEX(D2.Demographic!$M:$M,MATCH($C347,D2.Demographic!$C:$C,0))</f>
        <v>0</v>
      </c>
      <c r="AF347" s="538">
        <f>INDEX(D2.Demographic!$N:$N,MATCH($C347,D2.Demographic!$C:$C,0))</f>
        <v>0</v>
      </c>
    </row>
    <row r="348" spans="1:32" ht="20.100000000000001" customHeight="1">
      <c r="A348" s="527" t="str">
        <f t="shared" si="22"/>
        <v/>
      </c>
      <c r="B348" s="527" t="str">
        <f t="shared" si="23"/>
        <v/>
      </c>
      <c r="C348" s="542">
        <v>334</v>
      </c>
      <c r="D348" s="529"/>
      <c r="E348" s="530"/>
      <c r="F348" s="531"/>
      <c r="G348" s="532"/>
      <c r="H348" s="530"/>
      <c r="I348" s="533"/>
      <c r="J348" s="532"/>
      <c r="K348" s="530"/>
      <c r="L348" s="534" t="str">
        <f>IF($K348="","",IF($E348="","",IF(B.TransitionalProg!$H$8&gt;0,"",VLOOKUP($E348,' A.Property'!$P$44:$R$50,2,FALSE))))</f>
        <v/>
      </c>
      <c r="M348" s="534" t="str">
        <f>IF($K348="","",IF($E348="","",IF(B.TransitionalProg!$H$8&gt;0,"",VLOOKUP($E348,' A.Property'!$P$44:$R$50,3,FALSE))))</f>
        <v/>
      </c>
      <c r="N348" s="535" t="str">
        <f>IF(K348="", "", IF(E348="", "",IF(B.TransitionalProg!$H$8&gt;0,"",IF(K348&lt;L348,"overHOUSED?",IF(K348&gt;M348, "OVERcrowded?","")))))</f>
        <v/>
      </c>
      <c r="O348" s="536"/>
      <c r="P348" s="737"/>
      <c r="Q348" s="532"/>
      <c r="R348" s="532"/>
      <c r="S348" s="532"/>
      <c r="T348" s="532"/>
      <c r="U348" s="826" t="str">
        <f t="shared" si="20"/>
        <v/>
      </c>
      <c r="V348" s="531"/>
      <c r="W348" s="532"/>
      <c r="X348" s="537" t="str">
        <f t="shared" si="21"/>
        <v/>
      </c>
      <c r="Y348" s="538">
        <f>INDEX(D2.Demographic!$G:$G,MATCH($C348,D2.Demographic!$C:$C,0))</f>
        <v>0</v>
      </c>
      <c r="Z348" s="538">
        <f>INDEX(D2.Demographic!$H:$H,MATCH($C348,D2.Demographic!$C:$C,0))</f>
        <v>0</v>
      </c>
      <c r="AA348" s="538">
        <f>INDEX(D2.Demographic!$I:$I,MATCH($C348,D2.Demographic!$C:$C,0))</f>
        <v>0</v>
      </c>
      <c r="AB348" s="538">
        <f>INDEX(D2.Demographic!$J:$J,MATCH($C348,D2.Demographic!$C:$C,0))</f>
        <v>0</v>
      </c>
      <c r="AC348" s="538">
        <f>INDEX(D2.Demographic!$K:$K,MATCH($C348,D2.Demographic!$C:$C,0))</f>
        <v>0</v>
      </c>
      <c r="AD348" s="538">
        <f>INDEX(D2.Demographic!$L:$L,MATCH($C348,D2.Demographic!$C:$C,0))</f>
        <v>0</v>
      </c>
      <c r="AE348" s="538">
        <f>INDEX(D2.Demographic!$M:$M,MATCH($C348,D2.Demographic!$C:$C,0))</f>
        <v>0</v>
      </c>
      <c r="AF348" s="538">
        <f>INDEX(D2.Demographic!$N:$N,MATCH($C348,D2.Demographic!$C:$C,0))</f>
        <v>0</v>
      </c>
    </row>
    <row r="349" spans="1:32" ht="20.100000000000001" customHeight="1">
      <c r="A349" s="527" t="str">
        <f t="shared" si="22"/>
        <v/>
      </c>
      <c r="B349" s="527" t="str">
        <f t="shared" si="23"/>
        <v/>
      </c>
      <c r="C349" s="542">
        <v>335</v>
      </c>
      <c r="D349" s="529"/>
      <c r="E349" s="530"/>
      <c r="F349" s="531"/>
      <c r="G349" s="532"/>
      <c r="H349" s="530"/>
      <c r="I349" s="533"/>
      <c r="J349" s="532"/>
      <c r="K349" s="530"/>
      <c r="L349" s="534" t="str">
        <f>IF($K349="","",IF($E349="","",IF(B.TransitionalProg!$H$8&gt;0,"",VLOOKUP($E349,' A.Property'!$P$44:$R$50,2,FALSE))))</f>
        <v/>
      </c>
      <c r="M349" s="534" t="str">
        <f>IF($K349="","",IF($E349="","",IF(B.TransitionalProg!$H$8&gt;0,"",VLOOKUP($E349,' A.Property'!$P$44:$R$50,3,FALSE))))</f>
        <v/>
      </c>
      <c r="N349" s="535" t="str">
        <f>IF(K349="", "", IF(E349="", "",IF(B.TransitionalProg!$H$8&gt;0,"",IF(K349&lt;L349,"overHOUSED?",IF(K349&gt;M349, "OVERcrowded?","")))))</f>
        <v/>
      </c>
      <c r="O349" s="536"/>
      <c r="P349" s="737"/>
      <c r="Q349" s="532"/>
      <c r="R349" s="532"/>
      <c r="S349" s="532"/>
      <c r="T349" s="532"/>
      <c r="U349" s="826" t="str">
        <f t="shared" si="20"/>
        <v/>
      </c>
      <c r="V349" s="531"/>
      <c r="W349" s="532"/>
      <c r="X349" s="537" t="str">
        <f t="shared" si="21"/>
        <v/>
      </c>
      <c r="Y349" s="538">
        <f>INDEX(D2.Demographic!$G:$G,MATCH($C349,D2.Demographic!$C:$C,0))</f>
        <v>0</v>
      </c>
      <c r="Z349" s="538">
        <f>INDEX(D2.Demographic!$H:$H,MATCH($C349,D2.Demographic!$C:$C,0))</f>
        <v>0</v>
      </c>
      <c r="AA349" s="538">
        <f>INDEX(D2.Demographic!$I:$I,MATCH($C349,D2.Demographic!$C:$C,0))</f>
        <v>0</v>
      </c>
      <c r="AB349" s="538">
        <f>INDEX(D2.Demographic!$J:$J,MATCH($C349,D2.Demographic!$C:$C,0))</f>
        <v>0</v>
      </c>
      <c r="AC349" s="538">
        <f>INDEX(D2.Demographic!$K:$K,MATCH($C349,D2.Demographic!$C:$C,0))</f>
        <v>0</v>
      </c>
      <c r="AD349" s="538">
        <f>INDEX(D2.Demographic!$L:$L,MATCH($C349,D2.Demographic!$C:$C,0))</f>
        <v>0</v>
      </c>
      <c r="AE349" s="538">
        <f>INDEX(D2.Demographic!$M:$M,MATCH($C349,D2.Demographic!$C:$C,0))</f>
        <v>0</v>
      </c>
      <c r="AF349" s="538">
        <f>INDEX(D2.Demographic!$N:$N,MATCH($C349,D2.Demographic!$C:$C,0))</f>
        <v>0</v>
      </c>
    </row>
    <row r="350" spans="1:32" ht="20.100000000000001" customHeight="1">
      <c r="A350" s="527" t="str">
        <f t="shared" si="22"/>
        <v/>
      </c>
      <c r="B350" s="527" t="str">
        <f t="shared" si="23"/>
        <v/>
      </c>
      <c r="C350" s="542">
        <v>336</v>
      </c>
      <c r="D350" s="529"/>
      <c r="E350" s="530"/>
      <c r="F350" s="531"/>
      <c r="G350" s="532"/>
      <c r="H350" s="530"/>
      <c r="I350" s="533"/>
      <c r="J350" s="532"/>
      <c r="K350" s="530"/>
      <c r="L350" s="534" t="str">
        <f>IF($K350="","",IF($E350="","",IF(B.TransitionalProg!$H$8&gt;0,"",VLOOKUP($E350,' A.Property'!$P$44:$R$50,2,FALSE))))</f>
        <v/>
      </c>
      <c r="M350" s="534" t="str">
        <f>IF($K350="","",IF($E350="","",IF(B.TransitionalProg!$H$8&gt;0,"",VLOOKUP($E350,' A.Property'!$P$44:$R$50,3,FALSE))))</f>
        <v/>
      </c>
      <c r="N350" s="535" t="str">
        <f>IF(K350="", "", IF(E350="", "",IF(B.TransitionalProg!$H$8&gt;0,"",IF(K350&lt;L350,"overHOUSED?",IF(K350&gt;M350, "OVERcrowded?","")))))</f>
        <v/>
      </c>
      <c r="O350" s="536"/>
      <c r="P350" s="737"/>
      <c r="Q350" s="532"/>
      <c r="R350" s="532"/>
      <c r="S350" s="532"/>
      <c r="T350" s="532"/>
      <c r="U350" s="826" t="str">
        <f t="shared" si="20"/>
        <v/>
      </c>
      <c r="V350" s="531"/>
      <c r="W350" s="532"/>
      <c r="X350" s="537" t="str">
        <f t="shared" si="21"/>
        <v/>
      </c>
      <c r="Y350" s="538">
        <f>INDEX(D2.Demographic!$G:$G,MATCH($C350,D2.Demographic!$C:$C,0))</f>
        <v>0</v>
      </c>
      <c r="Z350" s="538">
        <f>INDEX(D2.Demographic!$H:$H,MATCH($C350,D2.Demographic!$C:$C,0))</f>
        <v>0</v>
      </c>
      <c r="AA350" s="538">
        <f>INDEX(D2.Demographic!$I:$I,MATCH($C350,D2.Demographic!$C:$C,0))</f>
        <v>0</v>
      </c>
      <c r="AB350" s="538">
        <f>INDEX(D2.Demographic!$J:$J,MATCH($C350,D2.Demographic!$C:$C,0))</f>
        <v>0</v>
      </c>
      <c r="AC350" s="538">
        <f>INDEX(D2.Demographic!$K:$K,MATCH($C350,D2.Demographic!$C:$C,0))</f>
        <v>0</v>
      </c>
      <c r="AD350" s="538">
        <f>INDEX(D2.Demographic!$L:$L,MATCH($C350,D2.Demographic!$C:$C,0))</f>
        <v>0</v>
      </c>
      <c r="AE350" s="538">
        <f>INDEX(D2.Demographic!$M:$M,MATCH($C350,D2.Demographic!$C:$C,0))</f>
        <v>0</v>
      </c>
      <c r="AF350" s="538">
        <f>INDEX(D2.Demographic!$N:$N,MATCH($C350,D2.Demographic!$C:$C,0))</f>
        <v>0</v>
      </c>
    </row>
    <row r="351" spans="1:32" ht="20.100000000000001" customHeight="1">
      <c r="A351" s="527" t="str">
        <f t="shared" si="22"/>
        <v/>
      </c>
      <c r="B351" s="527" t="str">
        <f t="shared" si="23"/>
        <v/>
      </c>
      <c r="C351" s="542">
        <v>337</v>
      </c>
      <c r="D351" s="529"/>
      <c r="E351" s="530"/>
      <c r="F351" s="531"/>
      <c r="G351" s="532"/>
      <c r="H351" s="530"/>
      <c r="I351" s="533"/>
      <c r="J351" s="532"/>
      <c r="K351" s="530"/>
      <c r="L351" s="534" t="str">
        <f>IF($K351="","",IF($E351="","",IF(B.TransitionalProg!$H$8&gt;0,"",VLOOKUP($E351,' A.Property'!$P$44:$R$50,2,FALSE))))</f>
        <v/>
      </c>
      <c r="M351" s="534" t="str">
        <f>IF($K351="","",IF($E351="","",IF(B.TransitionalProg!$H$8&gt;0,"",VLOOKUP($E351,' A.Property'!$P$44:$R$50,3,FALSE))))</f>
        <v/>
      </c>
      <c r="N351" s="535" t="str">
        <f>IF(K351="", "", IF(E351="", "",IF(B.TransitionalProg!$H$8&gt;0,"",IF(K351&lt;L351,"overHOUSED?",IF(K351&gt;M351, "OVERcrowded?","")))))</f>
        <v/>
      </c>
      <c r="O351" s="536"/>
      <c r="P351" s="737"/>
      <c r="Q351" s="532"/>
      <c r="R351" s="532"/>
      <c r="S351" s="532"/>
      <c r="T351" s="532"/>
      <c r="U351" s="826" t="str">
        <f t="shared" si="20"/>
        <v/>
      </c>
      <c r="V351" s="531"/>
      <c r="W351" s="532"/>
      <c r="X351" s="537" t="str">
        <f t="shared" si="21"/>
        <v/>
      </c>
      <c r="Y351" s="538">
        <f>INDEX(D2.Demographic!$G:$G,MATCH($C351,D2.Demographic!$C:$C,0))</f>
        <v>0</v>
      </c>
      <c r="Z351" s="538">
        <f>INDEX(D2.Demographic!$H:$H,MATCH($C351,D2.Demographic!$C:$C,0))</f>
        <v>0</v>
      </c>
      <c r="AA351" s="538">
        <f>INDEX(D2.Demographic!$I:$I,MATCH($C351,D2.Demographic!$C:$C,0))</f>
        <v>0</v>
      </c>
      <c r="AB351" s="538">
        <f>INDEX(D2.Demographic!$J:$J,MATCH($C351,D2.Demographic!$C:$C,0))</f>
        <v>0</v>
      </c>
      <c r="AC351" s="538">
        <f>INDEX(D2.Demographic!$K:$K,MATCH($C351,D2.Demographic!$C:$C,0))</f>
        <v>0</v>
      </c>
      <c r="AD351" s="538">
        <f>INDEX(D2.Demographic!$L:$L,MATCH($C351,D2.Demographic!$C:$C,0))</f>
        <v>0</v>
      </c>
      <c r="AE351" s="538">
        <f>INDEX(D2.Demographic!$M:$M,MATCH($C351,D2.Demographic!$C:$C,0))</f>
        <v>0</v>
      </c>
      <c r="AF351" s="538">
        <f>INDEX(D2.Demographic!$N:$N,MATCH($C351,D2.Demographic!$C:$C,0))</f>
        <v>0</v>
      </c>
    </row>
    <row r="352" spans="1:32" ht="20.100000000000001" customHeight="1">
      <c r="A352" s="527" t="str">
        <f t="shared" si="22"/>
        <v/>
      </c>
      <c r="B352" s="527" t="str">
        <f t="shared" si="23"/>
        <v/>
      </c>
      <c r="C352" s="542">
        <v>338</v>
      </c>
      <c r="D352" s="529"/>
      <c r="E352" s="530"/>
      <c r="F352" s="531"/>
      <c r="G352" s="532"/>
      <c r="H352" s="530"/>
      <c r="I352" s="533"/>
      <c r="J352" s="532"/>
      <c r="K352" s="530"/>
      <c r="L352" s="534" t="str">
        <f>IF($K352="","",IF($E352="","",IF(B.TransitionalProg!$H$8&gt;0,"",VLOOKUP($E352,' A.Property'!$P$44:$R$50,2,FALSE))))</f>
        <v/>
      </c>
      <c r="M352" s="534" t="str">
        <f>IF($K352="","",IF($E352="","",IF(B.TransitionalProg!$H$8&gt;0,"",VLOOKUP($E352,' A.Property'!$P$44:$R$50,3,FALSE))))</f>
        <v/>
      </c>
      <c r="N352" s="535" t="str">
        <f>IF(K352="", "", IF(E352="", "",IF(B.TransitionalProg!$H$8&gt;0,"",IF(K352&lt;L352,"overHOUSED?",IF(K352&gt;M352, "OVERcrowded?","")))))</f>
        <v/>
      </c>
      <c r="O352" s="536"/>
      <c r="P352" s="737"/>
      <c r="Q352" s="532"/>
      <c r="R352" s="532"/>
      <c r="S352" s="532"/>
      <c r="T352" s="532"/>
      <c r="U352" s="826" t="str">
        <f t="shared" si="20"/>
        <v/>
      </c>
      <c r="V352" s="531"/>
      <c r="W352" s="532"/>
      <c r="X352" s="537" t="str">
        <f t="shared" si="21"/>
        <v/>
      </c>
      <c r="Y352" s="538">
        <f>INDEX(D2.Demographic!$G:$G,MATCH($C352,D2.Demographic!$C:$C,0))</f>
        <v>0</v>
      </c>
      <c r="Z352" s="538">
        <f>INDEX(D2.Demographic!$H:$H,MATCH($C352,D2.Demographic!$C:$C,0))</f>
        <v>0</v>
      </c>
      <c r="AA352" s="538">
        <f>INDEX(D2.Demographic!$I:$I,MATCH($C352,D2.Demographic!$C:$C,0))</f>
        <v>0</v>
      </c>
      <c r="AB352" s="538">
        <f>INDEX(D2.Demographic!$J:$J,MATCH($C352,D2.Demographic!$C:$C,0))</f>
        <v>0</v>
      </c>
      <c r="AC352" s="538">
        <f>INDEX(D2.Demographic!$K:$K,MATCH($C352,D2.Demographic!$C:$C,0))</f>
        <v>0</v>
      </c>
      <c r="AD352" s="538">
        <f>INDEX(D2.Demographic!$L:$L,MATCH($C352,D2.Demographic!$C:$C,0))</f>
        <v>0</v>
      </c>
      <c r="AE352" s="538">
        <f>INDEX(D2.Demographic!$M:$M,MATCH($C352,D2.Demographic!$C:$C,0))</f>
        <v>0</v>
      </c>
      <c r="AF352" s="538">
        <f>INDEX(D2.Demographic!$N:$N,MATCH($C352,D2.Demographic!$C:$C,0))</f>
        <v>0</v>
      </c>
    </row>
    <row r="353" spans="1:32" ht="20.100000000000001" customHeight="1">
      <c r="A353" s="527" t="str">
        <f t="shared" si="22"/>
        <v/>
      </c>
      <c r="B353" s="527" t="str">
        <f t="shared" si="23"/>
        <v/>
      </c>
      <c r="C353" s="542">
        <v>339</v>
      </c>
      <c r="D353" s="529"/>
      <c r="E353" s="530"/>
      <c r="F353" s="531"/>
      <c r="G353" s="532"/>
      <c r="H353" s="530"/>
      <c r="I353" s="533"/>
      <c r="J353" s="532"/>
      <c r="K353" s="530"/>
      <c r="L353" s="534" t="str">
        <f>IF($K353="","",IF($E353="","",IF(B.TransitionalProg!$H$8&gt;0,"",VLOOKUP($E353,' A.Property'!$P$44:$R$50,2,FALSE))))</f>
        <v/>
      </c>
      <c r="M353" s="534" t="str">
        <f>IF($K353="","",IF($E353="","",IF(B.TransitionalProg!$H$8&gt;0,"",VLOOKUP($E353,' A.Property'!$P$44:$R$50,3,FALSE))))</f>
        <v/>
      </c>
      <c r="N353" s="535" t="str">
        <f>IF(K353="", "", IF(E353="", "",IF(B.TransitionalProg!$H$8&gt;0,"",IF(K353&lt;L353,"overHOUSED?",IF(K353&gt;M353, "OVERcrowded?","")))))</f>
        <v/>
      </c>
      <c r="O353" s="536"/>
      <c r="P353" s="737"/>
      <c r="Q353" s="532"/>
      <c r="R353" s="532"/>
      <c r="S353" s="532"/>
      <c r="T353" s="532"/>
      <c r="U353" s="826" t="str">
        <f t="shared" si="20"/>
        <v/>
      </c>
      <c r="V353" s="531"/>
      <c r="W353" s="532"/>
      <c r="X353" s="537" t="str">
        <f t="shared" si="21"/>
        <v/>
      </c>
      <c r="Y353" s="538">
        <f>INDEX(D2.Demographic!$G:$G,MATCH($C353,D2.Demographic!$C:$C,0))</f>
        <v>0</v>
      </c>
      <c r="Z353" s="538">
        <f>INDEX(D2.Demographic!$H:$H,MATCH($C353,D2.Demographic!$C:$C,0))</f>
        <v>0</v>
      </c>
      <c r="AA353" s="538">
        <f>INDEX(D2.Demographic!$I:$I,MATCH($C353,D2.Demographic!$C:$C,0))</f>
        <v>0</v>
      </c>
      <c r="AB353" s="538">
        <f>INDEX(D2.Demographic!$J:$J,MATCH($C353,D2.Demographic!$C:$C,0))</f>
        <v>0</v>
      </c>
      <c r="AC353" s="538">
        <f>INDEX(D2.Demographic!$K:$K,MATCH($C353,D2.Demographic!$C:$C,0))</f>
        <v>0</v>
      </c>
      <c r="AD353" s="538">
        <f>INDEX(D2.Demographic!$L:$L,MATCH($C353,D2.Demographic!$C:$C,0))</f>
        <v>0</v>
      </c>
      <c r="AE353" s="538">
        <f>INDEX(D2.Demographic!$M:$M,MATCH($C353,D2.Demographic!$C:$C,0))</f>
        <v>0</v>
      </c>
      <c r="AF353" s="538">
        <f>INDEX(D2.Demographic!$N:$N,MATCH($C353,D2.Demographic!$C:$C,0))</f>
        <v>0</v>
      </c>
    </row>
    <row r="354" spans="1:32" ht="20.100000000000001" customHeight="1">
      <c r="A354" s="527" t="str">
        <f t="shared" si="22"/>
        <v/>
      </c>
      <c r="B354" s="527" t="str">
        <f t="shared" si="23"/>
        <v/>
      </c>
      <c r="C354" s="542">
        <v>340</v>
      </c>
      <c r="D354" s="529"/>
      <c r="E354" s="530"/>
      <c r="F354" s="531"/>
      <c r="G354" s="532"/>
      <c r="H354" s="530"/>
      <c r="I354" s="533"/>
      <c r="J354" s="532"/>
      <c r="K354" s="530"/>
      <c r="L354" s="534" t="str">
        <f>IF($K354="","",IF($E354="","",IF(B.TransitionalProg!$H$8&gt;0,"",VLOOKUP($E354,' A.Property'!$P$44:$R$50,2,FALSE))))</f>
        <v/>
      </c>
      <c r="M354" s="534" t="str">
        <f>IF($K354="","",IF($E354="","",IF(B.TransitionalProg!$H$8&gt;0,"",VLOOKUP($E354,' A.Property'!$P$44:$R$50,3,FALSE))))</f>
        <v/>
      </c>
      <c r="N354" s="535" t="str">
        <f>IF(K354="", "", IF(E354="", "",IF(B.TransitionalProg!$H$8&gt;0,"",IF(K354&lt;L354,"overHOUSED?",IF(K354&gt;M354, "OVERcrowded?","")))))</f>
        <v/>
      </c>
      <c r="O354" s="536"/>
      <c r="P354" s="737"/>
      <c r="Q354" s="532"/>
      <c r="R354" s="532"/>
      <c r="S354" s="532"/>
      <c r="T354" s="532"/>
      <c r="U354" s="826" t="str">
        <f t="shared" si="20"/>
        <v/>
      </c>
      <c r="V354" s="531"/>
      <c r="W354" s="532"/>
      <c r="X354" s="537" t="str">
        <f t="shared" si="21"/>
        <v/>
      </c>
      <c r="Y354" s="538">
        <f>INDEX(D2.Demographic!$G:$G,MATCH($C354,D2.Demographic!$C:$C,0))</f>
        <v>0</v>
      </c>
      <c r="Z354" s="538">
        <f>INDEX(D2.Demographic!$H:$H,MATCH($C354,D2.Demographic!$C:$C,0))</f>
        <v>0</v>
      </c>
      <c r="AA354" s="538">
        <f>INDEX(D2.Demographic!$I:$I,MATCH($C354,D2.Demographic!$C:$C,0))</f>
        <v>0</v>
      </c>
      <c r="AB354" s="538">
        <f>INDEX(D2.Demographic!$J:$J,MATCH($C354,D2.Demographic!$C:$C,0))</f>
        <v>0</v>
      </c>
      <c r="AC354" s="538">
        <f>INDEX(D2.Demographic!$K:$K,MATCH($C354,D2.Demographic!$C:$C,0))</f>
        <v>0</v>
      </c>
      <c r="AD354" s="538">
        <f>INDEX(D2.Demographic!$L:$L,MATCH($C354,D2.Demographic!$C:$C,0))</f>
        <v>0</v>
      </c>
      <c r="AE354" s="538">
        <f>INDEX(D2.Demographic!$M:$M,MATCH($C354,D2.Demographic!$C:$C,0))</f>
        <v>0</v>
      </c>
      <c r="AF354" s="538">
        <f>INDEX(D2.Demographic!$N:$N,MATCH($C354,D2.Demographic!$C:$C,0))</f>
        <v>0</v>
      </c>
    </row>
    <row r="355" spans="1:32" ht="20.100000000000001" customHeight="1">
      <c r="A355" s="527" t="str">
        <f t="shared" si="22"/>
        <v/>
      </c>
      <c r="B355" s="527" t="str">
        <f t="shared" si="23"/>
        <v/>
      </c>
      <c r="C355" s="542">
        <v>341</v>
      </c>
      <c r="D355" s="529"/>
      <c r="E355" s="530"/>
      <c r="F355" s="531"/>
      <c r="G355" s="532"/>
      <c r="H355" s="530"/>
      <c r="I355" s="533"/>
      <c r="J355" s="532"/>
      <c r="K355" s="530"/>
      <c r="L355" s="534" t="str">
        <f>IF($K355="","",IF($E355="","",IF(B.TransitionalProg!$H$8&gt;0,"",VLOOKUP($E355,' A.Property'!$P$44:$R$50,2,FALSE))))</f>
        <v/>
      </c>
      <c r="M355" s="534" t="str">
        <f>IF($K355="","",IF($E355="","",IF(B.TransitionalProg!$H$8&gt;0,"",VLOOKUP($E355,' A.Property'!$P$44:$R$50,3,FALSE))))</f>
        <v/>
      </c>
      <c r="N355" s="535" t="str">
        <f>IF(K355="", "", IF(E355="", "",IF(B.TransitionalProg!$H$8&gt;0,"",IF(K355&lt;L355,"overHOUSED?",IF(K355&gt;M355, "OVERcrowded?","")))))</f>
        <v/>
      </c>
      <c r="O355" s="536"/>
      <c r="P355" s="737"/>
      <c r="Q355" s="532"/>
      <c r="R355" s="532"/>
      <c r="S355" s="532"/>
      <c r="T355" s="532"/>
      <c r="U355" s="826" t="str">
        <f t="shared" si="20"/>
        <v/>
      </c>
      <c r="V355" s="531"/>
      <c r="W355" s="532"/>
      <c r="X355" s="537" t="str">
        <f t="shared" si="21"/>
        <v/>
      </c>
      <c r="Y355" s="538">
        <f>INDEX(D2.Demographic!$G:$G,MATCH($C355,D2.Demographic!$C:$C,0))</f>
        <v>0</v>
      </c>
      <c r="Z355" s="538">
        <f>INDEX(D2.Demographic!$H:$H,MATCH($C355,D2.Demographic!$C:$C,0))</f>
        <v>0</v>
      </c>
      <c r="AA355" s="538">
        <f>INDEX(D2.Demographic!$I:$I,MATCH($C355,D2.Demographic!$C:$C,0))</f>
        <v>0</v>
      </c>
      <c r="AB355" s="538">
        <f>INDEX(D2.Demographic!$J:$J,MATCH($C355,D2.Demographic!$C:$C,0))</f>
        <v>0</v>
      </c>
      <c r="AC355" s="538">
        <f>INDEX(D2.Demographic!$K:$K,MATCH($C355,D2.Demographic!$C:$C,0))</f>
        <v>0</v>
      </c>
      <c r="AD355" s="538">
        <f>INDEX(D2.Demographic!$L:$L,MATCH($C355,D2.Demographic!$C:$C,0))</f>
        <v>0</v>
      </c>
      <c r="AE355" s="538">
        <f>INDEX(D2.Demographic!$M:$M,MATCH($C355,D2.Demographic!$C:$C,0))</f>
        <v>0</v>
      </c>
      <c r="AF355" s="538">
        <f>INDEX(D2.Demographic!$N:$N,MATCH($C355,D2.Demographic!$C:$C,0))</f>
        <v>0</v>
      </c>
    </row>
    <row r="356" spans="1:32" ht="20.100000000000001" customHeight="1">
      <c r="A356" s="527" t="str">
        <f t="shared" si="22"/>
        <v/>
      </c>
      <c r="B356" s="527" t="str">
        <f t="shared" si="23"/>
        <v/>
      </c>
      <c r="C356" s="542">
        <v>342</v>
      </c>
      <c r="D356" s="529"/>
      <c r="E356" s="530"/>
      <c r="F356" s="531"/>
      <c r="G356" s="532"/>
      <c r="H356" s="530"/>
      <c r="I356" s="533"/>
      <c r="J356" s="532"/>
      <c r="K356" s="530"/>
      <c r="L356" s="534" t="str">
        <f>IF($K356="","",IF($E356="","",IF(B.TransitionalProg!$H$8&gt;0,"",VLOOKUP($E356,' A.Property'!$P$44:$R$50,2,FALSE))))</f>
        <v/>
      </c>
      <c r="M356" s="534" t="str">
        <f>IF($K356="","",IF($E356="","",IF(B.TransitionalProg!$H$8&gt;0,"",VLOOKUP($E356,' A.Property'!$P$44:$R$50,3,FALSE))))</f>
        <v/>
      </c>
      <c r="N356" s="535" t="str">
        <f>IF(K356="", "", IF(E356="", "",IF(B.TransitionalProg!$H$8&gt;0,"",IF(K356&lt;L356,"overHOUSED?",IF(K356&gt;M356, "OVERcrowded?","")))))</f>
        <v/>
      </c>
      <c r="O356" s="536"/>
      <c r="P356" s="737"/>
      <c r="Q356" s="532"/>
      <c r="R356" s="532"/>
      <c r="S356" s="532"/>
      <c r="T356" s="532"/>
      <c r="U356" s="826" t="str">
        <f t="shared" si="20"/>
        <v/>
      </c>
      <c r="V356" s="531"/>
      <c r="W356" s="532"/>
      <c r="X356" s="537" t="str">
        <f t="shared" si="21"/>
        <v/>
      </c>
      <c r="Y356" s="538">
        <f>INDEX(D2.Demographic!$G:$G,MATCH($C356,D2.Demographic!$C:$C,0))</f>
        <v>0</v>
      </c>
      <c r="Z356" s="538">
        <f>INDEX(D2.Demographic!$H:$H,MATCH($C356,D2.Demographic!$C:$C,0))</f>
        <v>0</v>
      </c>
      <c r="AA356" s="538">
        <f>INDEX(D2.Demographic!$I:$I,MATCH($C356,D2.Demographic!$C:$C,0))</f>
        <v>0</v>
      </c>
      <c r="AB356" s="538">
        <f>INDEX(D2.Demographic!$J:$J,MATCH($C356,D2.Demographic!$C:$C,0))</f>
        <v>0</v>
      </c>
      <c r="AC356" s="538">
        <f>INDEX(D2.Demographic!$K:$K,MATCH($C356,D2.Demographic!$C:$C,0))</f>
        <v>0</v>
      </c>
      <c r="AD356" s="538">
        <f>INDEX(D2.Demographic!$L:$L,MATCH($C356,D2.Demographic!$C:$C,0))</f>
        <v>0</v>
      </c>
      <c r="AE356" s="538">
        <f>INDEX(D2.Demographic!$M:$M,MATCH($C356,D2.Demographic!$C:$C,0))</f>
        <v>0</v>
      </c>
      <c r="AF356" s="538">
        <f>INDEX(D2.Demographic!$N:$N,MATCH($C356,D2.Demographic!$C:$C,0))</f>
        <v>0</v>
      </c>
    </row>
    <row r="357" spans="1:32" ht="20.100000000000001" customHeight="1">
      <c r="A357" s="527" t="str">
        <f t="shared" si="22"/>
        <v/>
      </c>
      <c r="B357" s="527" t="str">
        <f t="shared" si="23"/>
        <v/>
      </c>
      <c r="C357" s="542">
        <v>343</v>
      </c>
      <c r="D357" s="529"/>
      <c r="E357" s="530"/>
      <c r="F357" s="531"/>
      <c r="G357" s="532"/>
      <c r="H357" s="530"/>
      <c r="I357" s="533"/>
      <c r="J357" s="532"/>
      <c r="K357" s="530"/>
      <c r="L357" s="534" t="str">
        <f>IF($K357="","",IF($E357="","",IF(B.TransitionalProg!$H$8&gt;0,"",VLOOKUP($E357,' A.Property'!$P$44:$R$50,2,FALSE))))</f>
        <v/>
      </c>
      <c r="M357" s="534" t="str">
        <f>IF($K357="","",IF($E357="","",IF(B.TransitionalProg!$H$8&gt;0,"",VLOOKUP($E357,' A.Property'!$P$44:$R$50,3,FALSE))))</f>
        <v/>
      </c>
      <c r="N357" s="535" t="str">
        <f>IF(K357="", "", IF(E357="", "",IF(B.TransitionalProg!$H$8&gt;0,"",IF(K357&lt;L357,"overHOUSED?",IF(K357&gt;M357, "OVERcrowded?","")))))</f>
        <v/>
      </c>
      <c r="O357" s="536"/>
      <c r="P357" s="737"/>
      <c r="Q357" s="532"/>
      <c r="R357" s="532"/>
      <c r="S357" s="532"/>
      <c r="T357" s="532"/>
      <c r="U357" s="826" t="str">
        <f t="shared" si="20"/>
        <v/>
      </c>
      <c r="V357" s="531"/>
      <c r="W357" s="532"/>
      <c r="X357" s="537" t="str">
        <f t="shared" si="21"/>
        <v/>
      </c>
      <c r="Y357" s="538">
        <f>INDEX(D2.Demographic!$G:$G,MATCH($C357,D2.Demographic!$C:$C,0))</f>
        <v>0</v>
      </c>
      <c r="Z357" s="538">
        <f>INDEX(D2.Demographic!$H:$H,MATCH($C357,D2.Demographic!$C:$C,0))</f>
        <v>0</v>
      </c>
      <c r="AA357" s="538">
        <f>INDEX(D2.Demographic!$I:$I,MATCH($C357,D2.Demographic!$C:$C,0))</f>
        <v>0</v>
      </c>
      <c r="AB357" s="538">
        <f>INDEX(D2.Demographic!$J:$J,MATCH($C357,D2.Demographic!$C:$C,0))</f>
        <v>0</v>
      </c>
      <c r="AC357" s="538">
        <f>INDEX(D2.Demographic!$K:$K,MATCH($C357,D2.Demographic!$C:$C,0))</f>
        <v>0</v>
      </c>
      <c r="AD357" s="538">
        <f>INDEX(D2.Demographic!$L:$L,MATCH($C357,D2.Demographic!$C:$C,0))</f>
        <v>0</v>
      </c>
      <c r="AE357" s="538">
        <f>INDEX(D2.Demographic!$M:$M,MATCH($C357,D2.Demographic!$C:$C,0))</f>
        <v>0</v>
      </c>
      <c r="AF357" s="538">
        <f>INDEX(D2.Demographic!$N:$N,MATCH($C357,D2.Demographic!$C:$C,0))</f>
        <v>0</v>
      </c>
    </row>
    <row r="358" spans="1:32" ht="20.100000000000001" customHeight="1">
      <c r="A358" s="527" t="str">
        <f t="shared" si="22"/>
        <v/>
      </c>
      <c r="B358" s="527" t="str">
        <f t="shared" si="23"/>
        <v/>
      </c>
      <c r="C358" s="542">
        <v>344</v>
      </c>
      <c r="D358" s="529"/>
      <c r="E358" s="530"/>
      <c r="F358" s="531"/>
      <c r="G358" s="532"/>
      <c r="H358" s="530"/>
      <c r="I358" s="533"/>
      <c r="J358" s="532"/>
      <c r="K358" s="530"/>
      <c r="L358" s="534" t="str">
        <f>IF($K358="","",IF($E358="","",IF(B.TransitionalProg!$H$8&gt;0,"",VLOOKUP($E358,' A.Property'!$P$44:$R$50,2,FALSE))))</f>
        <v/>
      </c>
      <c r="M358" s="534" t="str">
        <f>IF($K358="","",IF($E358="","",IF(B.TransitionalProg!$H$8&gt;0,"",VLOOKUP($E358,' A.Property'!$P$44:$R$50,3,FALSE))))</f>
        <v/>
      </c>
      <c r="N358" s="535" t="str">
        <f>IF(K358="", "", IF(E358="", "",IF(B.TransitionalProg!$H$8&gt;0,"",IF(K358&lt;L358,"overHOUSED?",IF(K358&gt;M358, "OVERcrowded?","")))))</f>
        <v/>
      </c>
      <c r="O358" s="536"/>
      <c r="P358" s="737"/>
      <c r="Q358" s="532"/>
      <c r="R358" s="532"/>
      <c r="S358" s="532"/>
      <c r="T358" s="532"/>
      <c r="U358" s="826" t="str">
        <f t="shared" si="20"/>
        <v/>
      </c>
      <c r="V358" s="531"/>
      <c r="W358" s="532"/>
      <c r="X358" s="537" t="str">
        <f t="shared" si="21"/>
        <v/>
      </c>
      <c r="Y358" s="538">
        <f>INDEX(D2.Demographic!$G:$G,MATCH($C358,D2.Demographic!$C:$C,0))</f>
        <v>0</v>
      </c>
      <c r="Z358" s="538">
        <f>INDEX(D2.Demographic!$H:$H,MATCH($C358,D2.Demographic!$C:$C,0))</f>
        <v>0</v>
      </c>
      <c r="AA358" s="538">
        <f>INDEX(D2.Demographic!$I:$I,MATCH($C358,D2.Demographic!$C:$C,0))</f>
        <v>0</v>
      </c>
      <c r="AB358" s="538">
        <f>INDEX(D2.Demographic!$J:$J,MATCH($C358,D2.Demographic!$C:$C,0))</f>
        <v>0</v>
      </c>
      <c r="AC358" s="538">
        <f>INDEX(D2.Demographic!$K:$K,MATCH($C358,D2.Demographic!$C:$C,0))</f>
        <v>0</v>
      </c>
      <c r="AD358" s="538">
        <f>INDEX(D2.Demographic!$L:$L,MATCH($C358,D2.Demographic!$C:$C,0))</f>
        <v>0</v>
      </c>
      <c r="AE358" s="538">
        <f>INDEX(D2.Demographic!$M:$M,MATCH($C358,D2.Demographic!$C:$C,0))</f>
        <v>0</v>
      </c>
      <c r="AF358" s="538">
        <f>INDEX(D2.Demographic!$N:$N,MATCH($C358,D2.Demographic!$C:$C,0))</f>
        <v>0</v>
      </c>
    </row>
    <row r="359" spans="1:32" ht="20.100000000000001" customHeight="1">
      <c r="A359" s="527" t="str">
        <f t="shared" si="22"/>
        <v/>
      </c>
      <c r="B359" s="527" t="str">
        <f t="shared" si="23"/>
        <v/>
      </c>
      <c r="C359" s="542">
        <v>345</v>
      </c>
      <c r="D359" s="529"/>
      <c r="E359" s="530"/>
      <c r="F359" s="531"/>
      <c r="G359" s="532"/>
      <c r="H359" s="530"/>
      <c r="I359" s="533"/>
      <c r="J359" s="532"/>
      <c r="K359" s="530"/>
      <c r="L359" s="534" t="str">
        <f>IF($K359="","",IF($E359="","",IF(B.TransitionalProg!$H$8&gt;0,"",VLOOKUP($E359,' A.Property'!$P$44:$R$50,2,FALSE))))</f>
        <v/>
      </c>
      <c r="M359" s="534" t="str">
        <f>IF($K359="","",IF($E359="","",IF(B.TransitionalProg!$H$8&gt;0,"",VLOOKUP($E359,' A.Property'!$P$44:$R$50,3,FALSE))))</f>
        <v/>
      </c>
      <c r="N359" s="535" t="str">
        <f>IF(K359="", "", IF(E359="", "",IF(B.TransitionalProg!$H$8&gt;0,"",IF(K359&lt;L359,"overHOUSED?",IF(K359&gt;M359, "OVERcrowded?","")))))</f>
        <v/>
      </c>
      <c r="O359" s="536"/>
      <c r="P359" s="737"/>
      <c r="Q359" s="532"/>
      <c r="R359" s="532"/>
      <c r="S359" s="532"/>
      <c r="T359" s="532"/>
      <c r="U359" s="826" t="str">
        <f t="shared" si="20"/>
        <v/>
      </c>
      <c r="V359" s="531"/>
      <c r="W359" s="532"/>
      <c r="X359" s="537" t="str">
        <f t="shared" si="21"/>
        <v/>
      </c>
      <c r="Y359" s="538">
        <f>INDEX(D2.Demographic!$G:$G,MATCH($C359,D2.Demographic!$C:$C,0))</f>
        <v>0</v>
      </c>
      <c r="Z359" s="538">
        <f>INDEX(D2.Demographic!$H:$H,MATCH($C359,D2.Demographic!$C:$C,0))</f>
        <v>0</v>
      </c>
      <c r="AA359" s="538">
        <f>INDEX(D2.Demographic!$I:$I,MATCH($C359,D2.Demographic!$C:$C,0))</f>
        <v>0</v>
      </c>
      <c r="AB359" s="538">
        <f>INDEX(D2.Demographic!$J:$J,MATCH($C359,D2.Demographic!$C:$C,0))</f>
        <v>0</v>
      </c>
      <c r="AC359" s="538">
        <f>INDEX(D2.Demographic!$K:$K,MATCH($C359,D2.Demographic!$C:$C,0))</f>
        <v>0</v>
      </c>
      <c r="AD359" s="538">
        <f>INDEX(D2.Demographic!$L:$L,MATCH($C359,D2.Demographic!$C:$C,0))</f>
        <v>0</v>
      </c>
      <c r="AE359" s="538">
        <f>INDEX(D2.Demographic!$M:$M,MATCH($C359,D2.Demographic!$C:$C,0))</f>
        <v>0</v>
      </c>
      <c r="AF359" s="538">
        <f>INDEX(D2.Demographic!$N:$N,MATCH($C359,D2.Demographic!$C:$C,0))</f>
        <v>0</v>
      </c>
    </row>
    <row r="360" spans="1:32" ht="20.100000000000001" customHeight="1">
      <c r="A360" s="527" t="str">
        <f t="shared" si="22"/>
        <v/>
      </c>
      <c r="B360" s="527" t="str">
        <f t="shared" si="23"/>
        <v/>
      </c>
      <c r="C360" s="542">
        <v>346</v>
      </c>
      <c r="D360" s="529"/>
      <c r="E360" s="530"/>
      <c r="F360" s="531"/>
      <c r="G360" s="532"/>
      <c r="H360" s="530"/>
      <c r="I360" s="533"/>
      <c r="J360" s="532"/>
      <c r="K360" s="530"/>
      <c r="L360" s="534" t="str">
        <f>IF($K360="","",IF($E360="","",IF(B.TransitionalProg!$H$8&gt;0,"",VLOOKUP($E360,' A.Property'!$P$44:$R$50,2,FALSE))))</f>
        <v/>
      </c>
      <c r="M360" s="534" t="str">
        <f>IF($K360="","",IF($E360="","",IF(B.TransitionalProg!$H$8&gt;0,"",VLOOKUP($E360,' A.Property'!$P$44:$R$50,3,FALSE))))</f>
        <v/>
      </c>
      <c r="N360" s="535" t="str">
        <f>IF(K360="", "", IF(E360="", "",IF(B.TransitionalProg!$H$8&gt;0,"",IF(K360&lt;L360,"overHOUSED?",IF(K360&gt;M360, "OVERcrowded?","")))))</f>
        <v/>
      </c>
      <c r="O360" s="536"/>
      <c r="P360" s="737"/>
      <c r="Q360" s="532"/>
      <c r="R360" s="532"/>
      <c r="S360" s="532"/>
      <c r="T360" s="532"/>
      <c r="U360" s="826" t="str">
        <f t="shared" si="20"/>
        <v/>
      </c>
      <c r="V360" s="531"/>
      <c r="W360" s="532"/>
      <c r="X360" s="537" t="str">
        <f t="shared" si="21"/>
        <v/>
      </c>
      <c r="Y360" s="538">
        <f>INDEX(D2.Demographic!$G:$G,MATCH($C360,D2.Demographic!$C:$C,0))</f>
        <v>0</v>
      </c>
      <c r="Z360" s="538">
        <f>INDEX(D2.Demographic!$H:$H,MATCH($C360,D2.Demographic!$C:$C,0))</f>
        <v>0</v>
      </c>
      <c r="AA360" s="538">
        <f>INDEX(D2.Demographic!$I:$I,MATCH($C360,D2.Demographic!$C:$C,0))</f>
        <v>0</v>
      </c>
      <c r="AB360" s="538">
        <f>INDEX(D2.Demographic!$J:$J,MATCH($C360,D2.Demographic!$C:$C,0))</f>
        <v>0</v>
      </c>
      <c r="AC360" s="538">
        <f>INDEX(D2.Demographic!$K:$K,MATCH($C360,D2.Demographic!$C:$C,0))</f>
        <v>0</v>
      </c>
      <c r="AD360" s="538">
        <f>INDEX(D2.Demographic!$L:$L,MATCH($C360,D2.Demographic!$C:$C,0))</f>
        <v>0</v>
      </c>
      <c r="AE360" s="538">
        <f>INDEX(D2.Demographic!$M:$M,MATCH($C360,D2.Demographic!$C:$C,0))</f>
        <v>0</v>
      </c>
      <c r="AF360" s="538">
        <f>INDEX(D2.Demographic!$N:$N,MATCH($C360,D2.Demographic!$C:$C,0))</f>
        <v>0</v>
      </c>
    </row>
    <row r="361" spans="1:32" ht="20.100000000000001" customHeight="1">
      <c r="A361" s="527" t="str">
        <f t="shared" si="22"/>
        <v/>
      </c>
      <c r="B361" s="527" t="str">
        <f t="shared" si="23"/>
        <v/>
      </c>
      <c r="C361" s="542">
        <v>347</v>
      </c>
      <c r="D361" s="529"/>
      <c r="E361" s="530"/>
      <c r="F361" s="531"/>
      <c r="G361" s="532"/>
      <c r="H361" s="530"/>
      <c r="I361" s="533"/>
      <c r="J361" s="532"/>
      <c r="K361" s="530"/>
      <c r="L361" s="534" t="str">
        <f>IF($K361="","",IF($E361="","",IF(B.TransitionalProg!$H$8&gt;0,"",VLOOKUP($E361,' A.Property'!$P$44:$R$50,2,FALSE))))</f>
        <v/>
      </c>
      <c r="M361" s="534" t="str">
        <f>IF($K361="","",IF($E361="","",IF(B.TransitionalProg!$H$8&gt;0,"",VLOOKUP($E361,' A.Property'!$P$44:$R$50,3,FALSE))))</f>
        <v/>
      </c>
      <c r="N361" s="535" t="str">
        <f>IF(K361="", "", IF(E361="", "",IF(B.TransitionalProg!$H$8&gt;0,"",IF(K361&lt;L361,"overHOUSED?",IF(K361&gt;M361, "OVERcrowded?","")))))</f>
        <v/>
      </c>
      <c r="O361" s="536"/>
      <c r="P361" s="737"/>
      <c r="Q361" s="532"/>
      <c r="R361" s="532"/>
      <c r="S361" s="532"/>
      <c r="T361" s="532"/>
      <c r="U361" s="826" t="str">
        <f t="shared" si="20"/>
        <v/>
      </c>
      <c r="V361" s="531"/>
      <c r="W361" s="532"/>
      <c r="X361" s="537" t="str">
        <f t="shared" si="21"/>
        <v/>
      </c>
      <c r="Y361" s="538">
        <f>INDEX(D2.Demographic!$G:$G,MATCH($C361,D2.Demographic!$C:$C,0))</f>
        <v>0</v>
      </c>
      <c r="Z361" s="538">
        <f>INDEX(D2.Demographic!$H:$H,MATCH($C361,D2.Demographic!$C:$C,0))</f>
        <v>0</v>
      </c>
      <c r="AA361" s="538">
        <f>INDEX(D2.Demographic!$I:$I,MATCH($C361,D2.Demographic!$C:$C,0))</f>
        <v>0</v>
      </c>
      <c r="AB361" s="538">
        <f>INDEX(D2.Demographic!$J:$J,MATCH($C361,D2.Demographic!$C:$C,0))</f>
        <v>0</v>
      </c>
      <c r="AC361" s="538">
        <f>INDEX(D2.Demographic!$K:$K,MATCH($C361,D2.Demographic!$C:$C,0))</f>
        <v>0</v>
      </c>
      <c r="AD361" s="538">
        <f>INDEX(D2.Demographic!$L:$L,MATCH($C361,D2.Demographic!$C:$C,0))</f>
        <v>0</v>
      </c>
      <c r="AE361" s="538">
        <f>INDEX(D2.Demographic!$M:$M,MATCH($C361,D2.Demographic!$C:$C,0))</f>
        <v>0</v>
      </c>
      <c r="AF361" s="538">
        <f>INDEX(D2.Demographic!$N:$N,MATCH($C361,D2.Demographic!$C:$C,0))</f>
        <v>0</v>
      </c>
    </row>
    <row r="362" spans="1:32" ht="20.100000000000001" customHeight="1">
      <c r="A362" s="527" t="str">
        <f t="shared" si="22"/>
        <v/>
      </c>
      <c r="B362" s="527" t="str">
        <f t="shared" si="23"/>
        <v/>
      </c>
      <c r="C362" s="542">
        <v>348</v>
      </c>
      <c r="D362" s="529"/>
      <c r="E362" s="530"/>
      <c r="F362" s="531"/>
      <c r="G362" s="532"/>
      <c r="H362" s="530"/>
      <c r="I362" s="533"/>
      <c r="J362" s="532"/>
      <c r="K362" s="530"/>
      <c r="L362" s="534" t="str">
        <f>IF($K362="","",IF($E362="","",IF(B.TransitionalProg!$H$8&gt;0,"",VLOOKUP($E362,' A.Property'!$P$44:$R$50,2,FALSE))))</f>
        <v/>
      </c>
      <c r="M362" s="534" t="str">
        <f>IF($K362="","",IF($E362="","",IF(B.TransitionalProg!$H$8&gt;0,"",VLOOKUP($E362,' A.Property'!$P$44:$R$50,3,FALSE))))</f>
        <v/>
      </c>
      <c r="N362" s="535" t="str">
        <f>IF(K362="", "", IF(E362="", "",IF(B.TransitionalProg!$H$8&gt;0,"",IF(K362&lt;L362,"overHOUSED?",IF(K362&gt;M362, "OVERcrowded?","")))))</f>
        <v/>
      </c>
      <c r="O362" s="536"/>
      <c r="P362" s="737"/>
      <c r="Q362" s="532"/>
      <c r="R362" s="532"/>
      <c r="S362" s="532"/>
      <c r="T362" s="532"/>
      <c r="U362" s="826" t="str">
        <f t="shared" si="20"/>
        <v/>
      </c>
      <c r="V362" s="531"/>
      <c r="W362" s="532"/>
      <c r="X362" s="537" t="str">
        <f t="shared" si="21"/>
        <v/>
      </c>
      <c r="Y362" s="538">
        <f>INDEX(D2.Demographic!$G:$G,MATCH($C362,D2.Demographic!$C:$C,0))</f>
        <v>0</v>
      </c>
      <c r="Z362" s="538">
        <f>INDEX(D2.Demographic!$H:$H,MATCH($C362,D2.Demographic!$C:$C,0))</f>
        <v>0</v>
      </c>
      <c r="AA362" s="538">
        <f>INDEX(D2.Demographic!$I:$I,MATCH($C362,D2.Demographic!$C:$C,0))</f>
        <v>0</v>
      </c>
      <c r="AB362" s="538">
        <f>INDEX(D2.Demographic!$J:$J,MATCH($C362,D2.Demographic!$C:$C,0))</f>
        <v>0</v>
      </c>
      <c r="AC362" s="538">
        <f>INDEX(D2.Demographic!$K:$K,MATCH($C362,D2.Demographic!$C:$C,0))</f>
        <v>0</v>
      </c>
      <c r="AD362" s="538">
        <f>INDEX(D2.Demographic!$L:$L,MATCH($C362,D2.Demographic!$C:$C,0))</f>
        <v>0</v>
      </c>
      <c r="AE362" s="538">
        <f>INDEX(D2.Demographic!$M:$M,MATCH($C362,D2.Demographic!$C:$C,0))</f>
        <v>0</v>
      </c>
      <c r="AF362" s="538">
        <f>INDEX(D2.Demographic!$N:$N,MATCH($C362,D2.Demographic!$C:$C,0))</f>
        <v>0</v>
      </c>
    </row>
    <row r="363" spans="1:32" ht="20.100000000000001" customHeight="1">
      <c r="A363" s="527" t="str">
        <f t="shared" si="22"/>
        <v/>
      </c>
      <c r="B363" s="527" t="str">
        <f t="shared" si="23"/>
        <v/>
      </c>
      <c r="C363" s="542">
        <v>349</v>
      </c>
      <c r="D363" s="529"/>
      <c r="E363" s="530"/>
      <c r="F363" s="531"/>
      <c r="G363" s="532"/>
      <c r="H363" s="530"/>
      <c r="I363" s="533"/>
      <c r="J363" s="532"/>
      <c r="K363" s="530"/>
      <c r="L363" s="534" t="str">
        <f>IF($K363="","",IF($E363="","",IF(B.TransitionalProg!$H$8&gt;0,"",VLOOKUP($E363,' A.Property'!$P$44:$R$50,2,FALSE))))</f>
        <v/>
      </c>
      <c r="M363" s="534" t="str">
        <f>IF($K363="","",IF($E363="","",IF(B.TransitionalProg!$H$8&gt;0,"",VLOOKUP($E363,' A.Property'!$P$44:$R$50,3,FALSE))))</f>
        <v/>
      </c>
      <c r="N363" s="535" t="str">
        <f>IF(K363="", "", IF(E363="", "",IF(B.TransitionalProg!$H$8&gt;0,"",IF(K363&lt;L363,"overHOUSED?",IF(K363&gt;M363, "OVERcrowded?","")))))</f>
        <v/>
      </c>
      <c r="O363" s="536"/>
      <c r="P363" s="737"/>
      <c r="Q363" s="532"/>
      <c r="R363" s="532"/>
      <c r="S363" s="532"/>
      <c r="T363" s="532"/>
      <c r="U363" s="826" t="str">
        <f t="shared" si="20"/>
        <v/>
      </c>
      <c r="V363" s="531"/>
      <c r="W363" s="532"/>
      <c r="X363" s="537" t="str">
        <f t="shared" si="21"/>
        <v/>
      </c>
      <c r="Y363" s="538">
        <f>INDEX(D2.Demographic!$G:$G,MATCH($C363,D2.Demographic!$C:$C,0))</f>
        <v>0</v>
      </c>
      <c r="Z363" s="538">
        <f>INDEX(D2.Demographic!$H:$H,MATCH($C363,D2.Demographic!$C:$C,0))</f>
        <v>0</v>
      </c>
      <c r="AA363" s="538">
        <f>INDEX(D2.Demographic!$I:$I,MATCH($C363,D2.Demographic!$C:$C,0))</f>
        <v>0</v>
      </c>
      <c r="AB363" s="538">
        <f>INDEX(D2.Demographic!$J:$J,MATCH($C363,D2.Demographic!$C:$C,0))</f>
        <v>0</v>
      </c>
      <c r="AC363" s="538">
        <f>INDEX(D2.Demographic!$K:$K,MATCH($C363,D2.Demographic!$C:$C,0))</f>
        <v>0</v>
      </c>
      <c r="AD363" s="538">
        <f>INDEX(D2.Demographic!$L:$L,MATCH($C363,D2.Demographic!$C:$C,0))</f>
        <v>0</v>
      </c>
      <c r="AE363" s="538">
        <f>INDEX(D2.Demographic!$M:$M,MATCH($C363,D2.Demographic!$C:$C,0))</f>
        <v>0</v>
      </c>
      <c r="AF363" s="538">
        <f>INDEX(D2.Demographic!$N:$N,MATCH($C363,D2.Demographic!$C:$C,0))</f>
        <v>0</v>
      </c>
    </row>
    <row r="364" spans="1:32" ht="20.100000000000001" customHeight="1">
      <c r="A364" s="527" t="str">
        <f t="shared" si="22"/>
        <v/>
      </c>
      <c r="B364" s="527" t="str">
        <f t="shared" si="23"/>
        <v/>
      </c>
      <c r="C364" s="542">
        <v>350</v>
      </c>
      <c r="D364" s="529"/>
      <c r="E364" s="530"/>
      <c r="F364" s="531"/>
      <c r="G364" s="532"/>
      <c r="H364" s="530"/>
      <c r="I364" s="533"/>
      <c r="J364" s="532"/>
      <c r="K364" s="530"/>
      <c r="L364" s="534" t="str">
        <f>IF($K364="","",IF($E364="","",IF(B.TransitionalProg!$H$8&gt;0,"",VLOOKUP($E364,' A.Property'!$P$44:$R$50,2,FALSE))))</f>
        <v/>
      </c>
      <c r="M364" s="534" t="str">
        <f>IF($K364="","",IF($E364="","",IF(B.TransitionalProg!$H$8&gt;0,"",VLOOKUP($E364,' A.Property'!$P$44:$R$50,3,FALSE))))</f>
        <v/>
      </c>
      <c r="N364" s="535" t="str">
        <f>IF(K364="", "", IF(E364="", "",IF(B.TransitionalProg!$H$8&gt;0,"",IF(K364&lt;L364,"overHOUSED?",IF(K364&gt;M364, "OVERcrowded?","")))))</f>
        <v/>
      </c>
      <c r="O364" s="536"/>
      <c r="P364" s="737"/>
      <c r="Q364" s="532"/>
      <c r="R364" s="532"/>
      <c r="S364" s="532"/>
      <c r="T364" s="532"/>
      <c r="U364" s="826" t="str">
        <f t="shared" si="20"/>
        <v/>
      </c>
      <c r="V364" s="531"/>
      <c r="W364" s="532"/>
      <c r="X364" s="537" t="str">
        <f t="shared" si="21"/>
        <v/>
      </c>
      <c r="Y364" s="538">
        <f>INDEX(D2.Demographic!$G:$G,MATCH($C364,D2.Demographic!$C:$C,0))</f>
        <v>0</v>
      </c>
      <c r="Z364" s="538">
        <f>INDEX(D2.Demographic!$H:$H,MATCH($C364,D2.Demographic!$C:$C,0))</f>
        <v>0</v>
      </c>
      <c r="AA364" s="538">
        <f>INDEX(D2.Demographic!$I:$I,MATCH($C364,D2.Demographic!$C:$C,0))</f>
        <v>0</v>
      </c>
      <c r="AB364" s="538">
        <f>INDEX(D2.Demographic!$J:$J,MATCH($C364,D2.Demographic!$C:$C,0))</f>
        <v>0</v>
      </c>
      <c r="AC364" s="538">
        <f>INDEX(D2.Demographic!$K:$K,MATCH($C364,D2.Demographic!$C:$C,0))</f>
        <v>0</v>
      </c>
      <c r="AD364" s="538">
        <f>INDEX(D2.Demographic!$L:$L,MATCH($C364,D2.Demographic!$C:$C,0))</f>
        <v>0</v>
      </c>
      <c r="AE364" s="538">
        <f>INDEX(D2.Demographic!$M:$M,MATCH($C364,D2.Demographic!$C:$C,0))</f>
        <v>0</v>
      </c>
      <c r="AF364" s="538">
        <f>INDEX(D2.Demographic!$N:$N,MATCH($C364,D2.Demographic!$C:$C,0))</f>
        <v>0</v>
      </c>
    </row>
    <row r="365" spans="1:32" ht="20.100000000000001" customHeight="1">
      <c r="A365" s="527" t="str">
        <f t="shared" si="22"/>
        <v/>
      </c>
      <c r="B365" s="527" t="str">
        <f t="shared" si="23"/>
        <v/>
      </c>
      <c r="C365" s="542">
        <v>351</v>
      </c>
      <c r="D365" s="529"/>
      <c r="E365" s="530"/>
      <c r="F365" s="531"/>
      <c r="G365" s="532"/>
      <c r="H365" s="530"/>
      <c r="I365" s="533"/>
      <c r="J365" s="532"/>
      <c r="K365" s="530"/>
      <c r="L365" s="534" t="str">
        <f>IF($K365="","",IF($E365="","",IF(B.TransitionalProg!$H$8&gt;0,"",VLOOKUP($E365,' A.Property'!$P$44:$R$50,2,FALSE))))</f>
        <v/>
      </c>
      <c r="M365" s="534" t="str">
        <f>IF($K365="","",IF($E365="","",IF(B.TransitionalProg!$H$8&gt;0,"",VLOOKUP($E365,' A.Property'!$P$44:$R$50,3,FALSE))))</f>
        <v/>
      </c>
      <c r="N365" s="535" t="str">
        <f>IF(K365="", "", IF(E365="", "",IF(B.TransitionalProg!$H$8&gt;0,"",IF(K365&lt;L365,"overHOUSED?",IF(K365&gt;M365, "OVERcrowded?","")))))</f>
        <v/>
      </c>
      <c r="O365" s="536"/>
      <c r="P365" s="737"/>
      <c r="Q365" s="532"/>
      <c r="R365" s="532"/>
      <c r="S365" s="532"/>
      <c r="T365" s="532"/>
      <c r="U365" s="826" t="str">
        <f t="shared" si="20"/>
        <v/>
      </c>
      <c r="V365" s="531"/>
      <c r="W365" s="532"/>
      <c r="X365" s="537" t="str">
        <f t="shared" si="21"/>
        <v/>
      </c>
      <c r="Y365" s="538">
        <f>INDEX(D2.Demographic!$G:$G,MATCH($C365,D2.Demographic!$C:$C,0))</f>
        <v>0</v>
      </c>
      <c r="Z365" s="538">
        <f>INDEX(D2.Demographic!$H:$H,MATCH($C365,D2.Demographic!$C:$C,0))</f>
        <v>0</v>
      </c>
      <c r="AA365" s="538">
        <f>INDEX(D2.Demographic!$I:$I,MATCH($C365,D2.Demographic!$C:$C,0))</f>
        <v>0</v>
      </c>
      <c r="AB365" s="538">
        <f>INDEX(D2.Demographic!$J:$J,MATCH($C365,D2.Demographic!$C:$C,0))</f>
        <v>0</v>
      </c>
      <c r="AC365" s="538">
        <f>INDEX(D2.Demographic!$K:$K,MATCH($C365,D2.Demographic!$C:$C,0))</f>
        <v>0</v>
      </c>
      <c r="AD365" s="538">
        <f>INDEX(D2.Demographic!$L:$L,MATCH($C365,D2.Demographic!$C:$C,0))</f>
        <v>0</v>
      </c>
      <c r="AE365" s="538">
        <f>INDEX(D2.Demographic!$M:$M,MATCH($C365,D2.Demographic!$C:$C,0))</f>
        <v>0</v>
      </c>
      <c r="AF365" s="538">
        <f>INDEX(D2.Demographic!$N:$N,MATCH($C365,D2.Demographic!$C:$C,0))</f>
        <v>0</v>
      </c>
    </row>
    <row r="366" spans="1:32" ht="20.100000000000001" customHeight="1">
      <c r="A366" s="527" t="str">
        <f t="shared" si="22"/>
        <v/>
      </c>
      <c r="B366" s="527" t="str">
        <f t="shared" si="23"/>
        <v/>
      </c>
      <c r="C366" s="542">
        <v>352</v>
      </c>
      <c r="D366" s="529"/>
      <c r="E366" s="530"/>
      <c r="F366" s="531"/>
      <c r="G366" s="532"/>
      <c r="H366" s="530"/>
      <c r="I366" s="533"/>
      <c r="J366" s="532"/>
      <c r="K366" s="530"/>
      <c r="L366" s="534" t="str">
        <f>IF($K366="","",IF($E366="","",IF(B.TransitionalProg!$H$8&gt;0,"",VLOOKUP($E366,' A.Property'!$P$44:$R$50,2,FALSE))))</f>
        <v/>
      </c>
      <c r="M366" s="534" t="str">
        <f>IF($K366="","",IF($E366="","",IF(B.TransitionalProg!$H$8&gt;0,"",VLOOKUP($E366,' A.Property'!$P$44:$R$50,3,FALSE))))</f>
        <v/>
      </c>
      <c r="N366" s="535" t="str">
        <f>IF(K366="", "", IF(E366="", "",IF(B.TransitionalProg!$H$8&gt;0,"",IF(K366&lt;L366,"overHOUSED?",IF(K366&gt;M366, "OVERcrowded?","")))))</f>
        <v/>
      </c>
      <c r="O366" s="536"/>
      <c r="P366" s="737"/>
      <c r="Q366" s="532"/>
      <c r="R366" s="532"/>
      <c r="S366" s="532"/>
      <c r="T366" s="532"/>
      <c r="U366" s="826" t="str">
        <f t="shared" si="20"/>
        <v/>
      </c>
      <c r="V366" s="531"/>
      <c r="W366" s="532"/>
      <c r="X366" s="537" t="str">
        <f t="shared" si="21"/>
        <v/>
      </c>
      <c r="Y366" s="538">
        <f>INDEX(D2.Demographic!$G:$G,MATCH($C366,D2.Demographic!$C:$C,0))</f>
        <v>0</v>
      </c>
      <c r="Z366" s="538">
        <f>INDEX(D2.Demographic!$H:$H,MATCH($C366,D2.Demographic!$C:$C,0))</f>
        <v>0</v>
      </c>
      <c r="AA366" s="538">
        <f>INDEX(D2.Demographic!$I:$I,MATCH($C366,D2.Demographic!$C:$C,0))</f>
        <v>0</v>
      </c>
      <c r="AB366" s="538">
        <f>INDEX(D2.Demographic!$J:$J,MATCH($C366,D2.Demographic!$C:$C,0))</f>
        <v>0</v>
      </c>
      <c r="AC366" s="538">
        <f>INDEX(D2.Demographic!$K:$K,MATCH($C366,D2.Demographic!$C:$C,0))</f>
        <v>0</v>
      </c>
      <c r="AD366" s="538">
        <f>INDEX(D2.Demographic!$L:$L,MATCH($C366,D2.Demographic!$C:$C,0))</f>
        <v>0</v>
      </c>
      <c r="AE366" s="538">
        <f>INDEX(D2.Demographic!$M:$M,MATCH($C366,D2.Demographic!$C:$C,0))</f>
        <v>0</v>
      </c>
      <c r="AF366" s="538">
        <f>INDEX(D2.Demographic!$N:$N,MATCH($C366,D2.Demographic!$C:$C,0))</f>
        <v>0</v>
      </c>
    </row>
    <row r="367" spans="1:32" ht="20.100000000000001" customHeight="1">
      <c r="A367" s="527" t="str">
        <f t="shared" si="22"/>
        <v/>
      </c>
      <c r="B367" s="527" t="str">
        <f t="shared" si="23"/>
        <v/>
      </c>
      <c r="C367" s="542">
        <v>353</v>
      </c>
      <c r="D367" s="529"/>
      <c r="E367" s="530"/>
      <c r="F367" s="531"/>
      <c r="G367" s="532"/>
      <c r="H367" s="530"/>
      <c r="I367" s="533"/>
      <c r="J367" s="532"/>
      <c r="K367" s="530"/>
      <c r="L367" s="534" t="str">
        <f>IF($K367="","",IF($E367="","",IF(B.TransitionalProg!$H$8&gt;0,"",VLOOKUP($E367,' A.Property'!$P$44:$R$50,2,FALSE))))</f>
        <v/>
      </c>
      <c r="M367" s="534" t="str">
        <f>IF($K367="","",IF($E367="","",IF(B.TransitionalProg!$H$8&gt;0,"",VLOOKUP($E367,' A.Property'!$P$44:$R$50,3,FALSE))))</f>
        <v/>
      </c>
      <c r="N367" s="535" t="str">
        <f>IF(K367="", "", IF(E367="", "",IF(B.TransitionalProg!$H$8&gt;0,"",IF(K367&lt;L367,"overHOUSED?",IF(K367&gt;M367, "OVERcrowded?","")))))</f>
        <v/>
      </c>
      <c r="O367" s="536"/>
      <c r="P367" s="737"/>
      <c r="Q367" s="532"/>
      <c r="R367" s="532"/>
      <c r="S367" s="532"/>
      <c r="T367" s="532"/>
      <c r="U367" s="826" t="str">
        <f t="shared" si="20"/>
        <v/>
      </c>
      <c r="V367" s="531"/>
      <c r="W367" s="532"/>
      <c r="X367" s="537" t="str">
        <f t="shared" si="21"/>
        <v/>
      </c>
      <c r="Y367" s="538">
        <f>INDEX(D2.Demographic!$G:$G,MATCH($C367,D2.Demographic!$C:$C,0))</f>
        <v>0</v>
      </c>
      <c r="Z367" s="538">
        <f>INDEX(D2.Demographic!$H:$H,MATCH($C367,D2.Demographic!$C:$C,0))</f>
        <v>0</v>
      </c>
      <c r="AA367" s="538">
        <f>INDEX(D2.Demographic!$I:$I,MATCH($C367,D2.Demographic!$C:$C,0))</f>
        <v>0</v>
      </c>
      <c r="AB367" s="538">
        <f>INDEX(D2.Demographic!$J:$J,MATCH($C367,D2.Demographic!$C:$C,0))</f>
        <v>0</v>
      </c>
      <c r="AC367" s="538">
        <f>INDEX(D2.Demographic!$K:$K,MATCH($C367,D2.Demographic!$C:$C,0))</f>
        <v>0</v>
      </c>
      <c r="AD367" s="538">
        <f>INDEX(D2.Demographic!$L:$L,MATCH($C367,D2.Demographic!$C:$C,0))</f>
        <v>0</v>
      </c>
      <c r="AE367" s="538">
        <f>INDEX(D2.Demographic!$M:$M,MATCH($C367,D2.Demographic!$C:$C,0))</f>
        <v>0</v>
      </c>
      <c r="AF367" s="538">
        <f>INDEX(D2.Demographic!$N:$N,MATCH($C367,D2.Demographic!$C:$C,0))</f>
        <v>0</v>
      </c>
    </row>
    <row r="368" spans="1:32" ht="20.100000000000001" customHeight="1">
      <c r="A368" s="527" t="str">
        <f t="shared" si="22"/>
        <v/>
      </c>
      <c r="B368" s="527" t="str">
        <f t="shared" si="23"/>
        <v/>
      </c>
      <c r="C368" s="542">
        <v>354</v>
      </c>
      <c r="D368" s="529"/>
      <c r="E368" s="530"/>
      <c r="F368" s="531"/>
      <c r="G368" s="532"/>
      <c r="H368" s="530"/>
      <c r="I368" s="533"/>
      <c r="J368" s="532"/>
      <c r="K368" s="530"/>
      <c r="L368" s="534" t="str">
        <f>IF($K368="","",IF($E368="","",IF(B.TransitionalProg!$H$8&gt;0,"",VLOOKUP($E368,' A.Property'!$P$44:$R$50,2,FALSE))))</f>
        <v/>
      </c>
      <c r="M368" s="534" t="str">
        <f>IF($K368="","",IF($E368="","",IF(B.TransitionalProg!$H$8&gt;0,"",VLOOKUP($E368,' A.Property'!$P$44:$R$50,3,FALSE))))</f>
        <v/>
      </c>
      <c r="N368" s="535" t="str">
        <f>IF(K368="", "", IF(E368="", "",IF(B.TransitionalProg!$H$8&gt;0,"",IF(K368&lt;L368,"overHOUSED?",IF(K368&gt;M368, "OVERcrowded?","")))))</f>
        <v/>
      </c>
      <c r="O368" s="536"/>
      <c r="P368" s="737"/>
      <c r="Q368" s="532"/>
      <c r="R368" s="532"/>
      <c r="S368" s="532"/>
      <c r="T368" s="532"/>
      <c r="U368" s="826" t="str">
        <f t="shared" si="20"/>
        <v/>
      </c>
      <c r="V368" s="531"/>
      <c r="W368" s="532"/>
      <c r="X368" s="537" t="str">
        <f t="shared" si="21"/>
        <v/>
      </c>
      <c r="Y368" s="538">
        <f>INDEX(D2.Demographic!$G:$G,MATCH($C368,D2.Demographic!$C:$C,0))</f>
        <v>0</v>
      </c>
      <c r="Z368" s="538">
        <f>INDEX(D2.Demographic!$H:$H,MATCH($C368,D2.Demographic!$C:$C,0))</f>
        <v>0</v>
      </c>
      <c r="AA368" s="538">
        <f>INDEX(D2.Demographic!$I:$I,MATCH($C368,D2.Demographic!$C:$C,0))</f>
        <v>0</v>
      </c>
      <c r="AB368" s="538">
        <f>INDEX(D2.Demographic!$J:$J,MATCH($C368,D2.Demographic!$C:$C,0))</f>
        <v>0</v>
      </c>
      <c r="AC368" s="538">
        <f>INDEX(D2.Demographic!$K:$K,MATCH($C368,D2.Demographic!$C:$C,0))</f>
        <v>0</v>
      </c>
      <c r="AD368" s="538">
        <f>INDEX(D2.Demographic!$L:$L,MATCH($C368,D2.Demographic!$C:$C,0))</f>
        <v>0</v>
      </c>
      <c r="AE368" s="538">
        <f>INDEX(D2.Demographic!$M:$M,MATCH($C368,D2.Demographic!$C:$C,0))</f>
        <v>0</v>
      </c>
      <c r="AF368" s="538">
        <f>INDEX(D2.Demographic!$N:$N,MATCH($C368,D2.Demographic!$C:$C,0))</f>
        <v>0</v>
      </c>
    </row>
    <row r="369" spans="1:32" ht="20.100000000000001" customHeight="1">
      <c r="A369" s="527" t="str">
        <f t="shared" si="22"/>
        <v/>
      </c>
      <c r="B369" s="527" t="str">
        <f t="shared" si="23"/>
        <v/>
      </c>
      <c r="C369" s="542">
        <v>355</v>
      </c>
      <c r="D369" s="529"/>
      <c r="E369" s="530"/>
      <c r="F369" s="531"/>
      <c r="G369" s="532"/>
      <c r="H369" s="530"/>
      <c r="I369" s="533"/>
      <c r="J369" s="532"/>
      <c r="K369" s="530"/>
      <c r="L369" s="534" t="str">
        <f>IF($K369="","",IF($E369="","",IF(B.TransitionalProg!$H$8&gt;0,"",VLOOKUP($E369,' A.Property'!$P$44:$R$50,2,FALSE))))</f>
        <v/>
      </c>
      <c r="M369" s="534" t="str">
        <f>IF($K369="","",IF($E369="","",IF(B.TransitionalProg!$H$8&gt;0,"",VLOOKUP($E369,' A.Property'!$P$44:$R$50,3,FALSE))))</f>
        <v/>
      </c>
      <c r="N369" s="535" t="str">
        <f>IF(K369="", "", IF(E369="", "",IF(B.TransitionalProg!$H$8&gt;0,"",IF(K369&lt;L369,"overHOUSED?",IF(K369&gt;M369, "OVERcrowded?","")))))</f>
        <v/>
      </c>
      <c r="O369" s="536"/>
      <c r="P369" s="737"/>
      <c r="Q369" s="532"/>
      <c r="R369" s="532"/>
      <c r="S369" s="532"/>
      <c r="T369" s="532"/>
      <c r="U369" s="826" t="str">
        <f t="shared" si="20"/>
        <v/>
      </c>
      <c r="V369" s="531"/>
      <c r="W369" s="532"/>
      <c r="X369" s="537" t="str">
        <f t="shared" si="21"/>
        <v/>
      </c>
      <c r="Y369" s="538">
        <f>INDEX(D2.Demographic!$G:$G,MATCH($C369,D2.Demographic!$C:$C,0))</f>
        <v>0</v>
      </c>
      <c r="Z369" s="538">
        <f>INDEX(D2.Demographic!$H:$H,MATCH($C369,D2.Demographic!$C:$C,0))</f>
        <v>0</v>
      </c>
      <c r="AA369" s="538">
        <f>INDEX(D2.Demographic!$I:$I,MATCH($C369,D2.Demographic!$C:$C,0))</f>
        <v>0</v>
      </c>
      <c r="AB369" s="538">
        <f>INDEX(D2.Demographic!$J:$J,MATCH($C369,D2.Demographic!$C:$C,0))</f>
        <v>0</v>
      </c>
      <c r="AC369" s="538">
        <f>INDEX(D2.Demographic!$K:$K,MATCH($C369,D2.Demographic!$C:$C,0))</f>
        <v>0</v>
      </c>
      <c r="AD369" s="538">
        <f>INDEX(D2.Demographic!$L:$L,MATCH($C369,D2.Demographic!$C:$C,0))</f>
        <v>0</v>
      </c>
      <c r="AE369" s="538">
        <f>INDEX(D2.Demographic!$M:$M,MATCH($C369,D2.Demographic!$C:$C,0))</f>
        <v>0</v>
      </c>
      <c r="AF369" s="538">
        <f>INDEX(D2.Demographic!$N:$N,MATCH($C369,D2.Demographic!$C:$C,0))</f>
        <v>0</v>
      </c>
    </row>
    <row r="370" spans="1:32" ht="20.100000000000001" customHeight="1">
      <c r="A370" s="527" t="str">
        <f t="shared" si="22"/>
        <v/>
      </c>
      <c r="B370" s="527" t="str">
        <f t="shared" si="23"/>
        <v/>
      </c>
      <c r="C370" s="542">
        <v>356</v>
      </c>
      <c r="D370" s="529"/>
      <c r="E370" s="530"/>
      <c r="F370" s="531"/>
      <c r="G370" s="532"/>
      <c r="H370" s="530"/>
      <c r="I370" s="533"/>
      <c r="J370" s="532"/>
      <c r="K370" s="530"/>
      <c r="L370" s="534" t="str">
        <f>IF($K370="","",IF($E370="","",IF(B.TransitionalProg!$H$8&gt;0,"",VLOOKUP($E370,' A.Property'!$P$44:$R$50,2,FALSE))))</f>
        <v/>
      </c>
      <c r="M370" s="534" t="str">
        <f>IF($K370="","",IF($E370="","",IF(B.TransitionalProg!$H$8&gt;0,"",VLOOKUP($E370,' A.Property'!$P$44:$R$50,3,FALSE))))</f>
        <v/>
      </c>
      <c r="N370" s="535" t="str">
        <f>IF(K370="", "", IF(E370="", "",IF(B.TransitionalProg!$H$8&gt;0,"",IF(K370&lt;L370,"overHOUSED?",IF(K370&gt;M370, "OVERcrowded?","")))))</f>
        <v/>
      </c>
      <c r="O370" s="536"/>
      <c r="P370" s="737"/>
      <c r="Q370" s="532"/>
      <c r="R370" s="532"/>
      <c r="S370" s="532"/>
      <c r="T370" s="532"/>
      <c r="U370" s="826" t="str">
        <f t="shared" si="20"/>
        <v/>
      </c>
      <c r="V370" s="531"/>
      <c r="W370" s="532"/>
      <c r="X370" s="537" t="str">
        <f t="shared" si="21"/>
        <v/>
      </c>
      <c r="Y370" s="538">
        <f>INDEX(D2.Demographic!$G:$G,MATCH($C370,D2.Demographic!$C:$C,0))</f>
        <v>0</v>
      </c>
      <c r="Z370" s="538">
        <f>INDEX(D2.Demographic!$H:$H,MATCH($C370,D2.Demographic!$C:$C,0))</f>
        <v>0</v>
      </c>
      <c r="AA370" s="538">
        <f>INDEX(D2.Demographic!$I:$I,MATCH($C370,D2.Demographic!$C:$C,0))</f>
        <v>0</v>
      </c>
      <c r="AB370" s="538">
        <f>INDEX(D2.Demographic!$J:$J,MATCH($C370,D2.Demographic!$C:$C,0))</f>
        <v>0</v>
      </c>
      <c r="AC370" s="538">
        <f>INDEX(D2.Demographic!$K:$K,MATCH($C370,D2.Demographic!$C:$C,0))</f>
        <v>0</v>
      </c>
      <c r="AD370" s="538">
        <f>INDEX(D2.Demographic!$L:$L,MATCH($C370,D2.Demographic!$C:$C,0))</f>
        <v>0</v>
      </c>
      <c r="AE370" s="538">
        <f>INDEX(D2.Demographic!$M:$M,MATCH($C370,D2.Demographic!$C:$C,0))</f>
        <v>0</v>
      </c>
      <c r="AF370" s="538">
        <f>INDEX(D2.Demographic!$N:$N,MATCH($C370,D2.Demographic!$C:$C,0))</f>
        <v>0</v>
      </c>
    </row>
    <row r="371" spans="1:32" ht="20.100000000000001" customHeight="1">
      <c r="A371" s="527" t="str">
        <f t="shared" si="22"/>
        <v/>
      </c>
      <c r="B371" s="527" t="str">
        <f t="shared" si="23"/>
        <v/>
      </c>
      <c r="C371" s="542">
        <v>357</v>
      </c>
      <c r="D371" s="529"/>
      <c r="E371" s="530"/>
      <c r="F371" s="531"/>
      <c r="G371" s="532"/>
      <c r="H371" s="530"/>
      <c r="I371" s="533"/>
      <c r="J371" s="532"/>
      <c r="K371" s="530"/>
      <c r="L371" s="534" t="str">
        <f>IF($K371="","",IF($E371="","",IF(B.TransitionalProg!$H$8&gt;0,"",VLOOKUP($E371,' A.Property'!$P$44:$R$50,2,FALSE))))</f>
        <v/>
      </c>
      <c r="M371" s="534" t="str">
        <f>IF($K371="","",IF($E371="","",IF(B.TransitionalProg!$H$8&gt;0,"",VLOOKUP($E371,' A.Property'!$P$44:$R$50,3,FALSE))))</f>
        <v/>
      </c>
      <c r="N371" s="535" t="str">
        <f>IF(K371="", "", IF(E371="", "",IF(B.TransitionalProg!$H$8&gt;0,"",IF(K371&lt;L371,"overHOUSED?",IF(K371&gt;M371, "OVERcrowded?","")))))</f>
        <v/>
      </c>
      <c r="O371" s="536"/>
      <c r="P371" s="737"/>
      <c r="Q371" s="532"/>
      <c r="R371" s="532"/>
      <c r="S371" s="532"/>
      <c r="T371" s="532"/>
      <c r="U371" s="826" t="str">
        <f t="shared" si="20"/>
        <v/>
      </c>
      <c r="V371" s="531"/>
      <c r="W371" s="532"/>
      <c r="X371" s="537" t="str">
        <f t="shared" si="21"/>
        <v/>
      </c>
      <c r="Y371" s="538">
        <f>INDEX(D2.Demographic!$G:$G,MATCH($C371,D2.Demographic!$C:$C,0))</f>
        <v>0</v>
      </c>
      <c r="Z371" s="538">
        <f>INDEX(D2.Demographic!$H:$H,MATCH($C371,D2.Demographic!$C:$C,0))</f>
        <v>0</v>
      </c>
      <c r="AA371" s="538">
        <f>INDEX(D2.Demographic!$I:$I,MATCH($C371,D2.Demographic!$C:$C,0))</f>
        <v>0</v>
      </c>
      <c r="AB371" s="538">
        <f>INDEX(D2.Demographic!$J:$J,MATCH($C371,D2.Demographic!$C:$C,0))</f>
        <v>0</v>
      </c>
      <c r="AC371" s="538">
        <f>INDEX(D2.Demographic!$K:$K,MATCH($C371,D2.Demographic!$C:$C,0))</f>
        <v>0</v>
      </c>
      <c r="AD371" s="538">
        <f>INDEX(D2.Demographic!$L:$L,MATCH($C371,D2.Demographic!$C:$C,0))</f>
        <v>0</v>
      </c>
      <c r="AE371" s="538">
        <f>INDEX(D2.Demographic!$M:$M,MATCH($C371,D2.Demographic!$C:$C,0))</f>
        <v>0</v>
      </c>
      <c r="AF371" s="538">
        <f>INDEX(D2.Demographic!$N:$N,MATCH($C371,D2.Demographic!$C:$C,0))</f>
        <v>0</v>
      </c>
    </row>
    <row r="372" spans="1:32" ht="20.100000000000001" customHeight="1">
      <c r="A372" s="527" t="str">
        <f t="shared" si="22"/>
        <v/>
      </c>
      <c r="B372" s="527" t="str">
        <f t="shared" si="23"/>
        <v/>
      </c>
      <c r="C372" s="542">
        <v>358</v>
      </c>
      <c r="D372" s="529"/>
      <c r="E372" s="530"/>
      <c r="F372" s="531"/>
      <c r="G372" s="532"/>
      <c r="H372" s="530"/>
      <c r="I372" s="533"/>
      <c r="J372" s="532"/>
      <c r="K372" s="530"/>
      <c r="L372" s="534" t="str">
        <f>IF($K372="","",IF($E372="","",IF(B.TransitionalProg!$H$8&gt;0,"",VLOOKUP($E372,' A.Property'!$P$44:$R$50,2,FALSE))))</f>
        <v/>
      </c>
      <c r="M372" s="534" t="str">
        <f>IF($K372="","",IF($E372="","",IF(B.TransitionalProg!$H$8&gt;0,"",VLOOKUP($E372,' A.Property'!$P$44:$R$50,3,FALSE))))</f>
        <v/>
      </c>
      <c r="N372" s="535" t="str">
        <f>IF(K372="", "", IF(E372="", "",IF(B.TransitionalProg!$H$8&gt;0,"",IF(K372&lt;L372,"overHOUSED?",IF(K372&gt;M372, "OVERcrowded?","")))))</f>
        <v/>
      </c>
      <c r="O372" s="536"/>
      <c r="P372" s="737"/>
      <c r="Q372" s="532"/>
      <c r="R372" s="532"/>
      <c r="S372" s="532"/>
      <c r="T372" s="532"/>
      <c r="U372" s="826" t="str">
        <f t="shared" si="20"/>
        <v/>
      </c>
      <c r="V372" s="531"/>
      <c r="W372" s="532"/>
      <c r="X372" s="537" t="str">
        <f t="shared" si="21"/>
        <v/>
      </c>
      <c r="Y372" s="538">
        <f>INDEX(D2.Demographic!$G:$G,MATCH($C372,D2.Demographic!$C:$C,0))</f>
        <v>0</v>
      </c>
      <c r="Z372" s="538">
        <f>INDEX(D2.Demographic!$H:$H,MATCH($C372,D2.Demographic!$C:$C,0))</f>
        <v>0</v>
      </c>
      <c r="AA372" s="538">
        <f>INDEX(D2.Demographic!$I:$I,MATCH($C372,D2.Demographic!$C:$C,0))</f>
        <v>0</v>
      </c>
      <c r="AB372" s="538">
        <f>INDEX(D2.Demographic!$J:$J,MATCH($C372,D2.Demographic!$C:$C,0))</f>
        <v>0</v>
      </c>
      <c r="AC372" s="538">
        <f>INDEX(D2.Demographic!$K:$K,MATCH($C372,D2.Demographic!$C:$C,0))</f>
        <v>0</v>
      </c>
      <c r="AD372" s="538">
        <f>INDEX(D2.Demographic!$L:$L,MATCH($C372,D2.Demographic!$C:$C,0))</f>
        <v>0</v>
      </c>
      <c r="AE372" s="538">
        <f>INDEX(D2.Demographic!$M:$M,MATCH($C372,D2.Demographic!$C:$C,0))</f>
        <v>0</v>
      </c>
      <c r="AF372" s="538">
        <f>INDEX(D2.Demographic!$N:$N,MATCH($C372,D2.Demographic!$C:$C,0))</f>
        <v>0</v>
      </c>
    </row>
    <row r="373" spans="1:32" ht="20.100000000000001" customHeight="1">
      <c r="A373" s="527" t="str">
        <f t="shared" si="22"/>
        <v/>
      </c>
      <c r="B373" s="527" t="str">
        <f t="shared" si="23"/>
        <v/>
      </c>
      <c r="C373" s="542">
        <v>359</v>
      </c>
      <c r="D373" s="529"/>
      <c r="E373" s="530"/>
      <c r="F373" s="531"/>
      <c r="G373" s="532"/>
      <c r="H373" s="530"/>
      <c r="I373" s="533"/>
      <c r="J373" s="532"/>
      <c r="K373" s="530"/>
      <c r="L373" s="534" t="str">
        <f>IF($K373="","",IF($E373="","",IF(B.TransitionalProg!$H$8&gt;0,"",VLOOKUP($E373,' A.Property'!$P$44:$R$50,2,FALSE))))</f>
        <v/>
      </c>
      <c r="M373" s="534" t="str">
        <f>IF($K373="","",IF($E373="","",IF(B.TransitionalProg!$H$8&gt;0,"",VLOOKUP($E373,' A.Property'!$P$44:$R$50,3,FALSE))))</f>
        <v/>
      </c>
      <c r="N373" s="535" t="str">
        <f>IF(K373="", "", IF(E373="", "",IF(B.TransitionalProg!$H$8&gt;0,"",IF(K373&lt;L373,"overHOUSED?",IF(K373&gt;M373, "OVERcrowded?","")))))</f>
        <v/>
      </c>
      <c r="O373" s="536"/>
      <c r="P373" s="737"/>
      <c r="Q373" s="532"/>
      <c r="R373" s="532"/>
      <c r="S373" s="532"/>
      <c r="T373" s="532"/>
      <c r="U373" s="826" t="str">
        <f t="shared" si="20"/>
        <v/>
      </c>
      <c r="V373" s="531"/>
      <c r="W373" s="532"/>
      <c r="X373" s="537" t="str">
        <f t="shared" si="21"/>
        <v/>
      </c>
      <c r="Y373" s="538">
        <f>INDEX(D2.Demographic!$G:$G,MATCH($C373,D2.Demographic!$C:$C,0))</f>
        <v>0</v>
      </c>
      <c r="Z373" s="538">
        <f>INDEX(D2.Demographic!$H:$H,MATCH($C373,D2.Demographic!$C:$C,0))</f>
        <v>0</v>
      </c>
      <c r="AA373" s="538">
        <f>INDEX(D2.Demographic!$I:$I,MATCH($C373,D2.Demographic!$C:$C,0))</f>
        <v>0</v>
      </c>
      <c r="AB373" s="538">
        <f>INDEX(D2.Demographic!$J:$J,MATCH($C373,D2.Demographic!$C:$C,0))</f>
        <v>0</v>
      </c>
      <c r="AC373" s="538">
        <f>INDEX(D2.Demographic!$K:$K,MATCH($C373,D2.Demographic!$C:$C,0))</f>
        <v>0</v>
      </c>
      <c r="AD373" s="538">
        <f>INDEX(D2.Demographic!$L:$L,MATCH($C373,D2.Demographic!$C:$C,0))</f>
        <v>0</v>
      </c>
      <c r="AE373" s="538">
        <f>INDEX(D2.Demographic!$M:$M,MATCH($C373,D2.Demographic!$C:$C,0))</f>
        <v>0</v>
      </c>
      <c r="AF373" s="538">
        <f>INDEX(D2.Demographic!$N:$N,MATCH($C373,D2.Demographic!$C:$C,0))</f>
        <v>0</v>
      </c>
    </row>
    <row r="374" spans="1:32" ht="20.100000000000001" customHeight="1">
      <c r="A374" s="527" t="str">
        <f t="shared" si="22"/>
        <v/>
      </c>
      <c r="B374" s="527" t="str">
        <f t="shared" si="23"/>
        <v/>
      </c>
      <c r="C374" s="542">
        <v>360</v>
      </c>
      <c r="D374" s="529"/>
      <c r="E374" s="530"/>
      <c r="F374" s="531"/>
      <c r="G374" s="532"/>
      <c r="H374" s="530"/>
      <c r="I374" s="533"/>
      <c r="J374" s="532"/>
      <c r="K374" s="530"/>
      <c r="L374" s="534" t="str">
        <f>IF($K374="","",IF($E374="","",IF(B.TransitionalProg!$H$8&gt;0,"",VLOOKUP($E374,' A.Property'!$P$44:$R$50,2,FALSE))))</f>
        <v/>
      </c>
      <c r="M374" s="534" t="str">
        <f>IF($K374="","",IF($E374="","",IF(B.TransitionalProg!$H$8&gt;0,"",VLOOKUP($E374,' A.Property'!$P$44:$R$50,3,FALSE))))</f>
        <v/>
      </c>
      <c r="N374" s="535" t="str">
        <f>IF(K374="", "", IF(E374="", "",IF(B.TransitionalProg!$H$8&gt;0,"",IF(K374&lt;L374,"overHOUSED?",IF(K374&gt;M374, "OVERcrowded?","")))))</f>
        <v/>
      </c>
      <c r="O374" s="536"/>
      <c r="P374" s="737"/>
      <c r="Q374" s="532"/>
      <c r="R374" s="532"/>
      <c r="S374" s="532"/>
      <c r="T374" s="532"/>
      <c r="U374" s="826" t="str">
        <f t="shared" si="20"/>
        <v/>
      </c>
      <c r="V374" s="531"/>
      <c r="W374" s="532"/>
      <c r="X374" s="537" t="str">
        <f t="shared" si="21"/>
        <v/>
      </c>
      <c r="Y374" s="538">
        <f>INDEX(D2.Demographic!$G:$G,MATCH($C374,D2.Demographic!$C:$C,0))</f>
        <v>0</v>
      </c>
      <c r="Z374" s="538">
        <f>INDEX(D2.Demographic!$H:$H,MATCH($C374,D2.Demographic!$C:$C,0))</f>
        <v>0</v>
      </c>
      <c r="AA374" s="538">
        <f>INDEX(D2.Demographic!$I:$I,MATCH($C374,D2.Demographic!$C:$C,0))</f>
        <v>0</v>
      </c>
      <c r="AB374" s="538">
        <f>INDEX(D2.Demographic!$J:$J,MATCH($C374,D2.Demographic!$C:$C,0))</f>
        <v>0</v>
      </c>
      <c r="AC374" s="538">
        <f>INDEX(D2.Demographic!$K:$K,MATCH($C374,D2.Demographic!$C:$C,0))</f>
        <v>0</v>
      </c>
      <c r="AD374" s="538">
        <f>INDEX(D2.Demographic!$L:$L,MATCH($C374,D2.Demographic!$C:$C,0))</f>
        <v>0</v>
      </c>
      <c r="AE374" s="538">
        <f>INDEX(D2.Demographic!$M:$M,MATCH($C374,D2.Demographic!$C:$C,0))</f>
        <v>0</v>
      </c>
      <c r="AF374" s="538">
        <f>INDEX(D2.Demographic!$N:$N,MATCH($C374,D2.Demographic!$C:$C,0))</f>
        <v>0</v>
      </c>
    </row>
    <row r="375" spans="1:32" ht="20.100000000000001" customHeight="1">
      <c r="A375" s="527" t="str">
        <f t="shared" si="22"/>
        <v/>
      </c>
      <c r="B375" s="527" t="str">
        <f t="shared" si="23"/>
        <v/>
      </c>
      <c r="C375" s="542">
        <v>361</v>
      </c>
      <c r="D375" s="529"/>
      <c r="E375" s="530"/>
      <c r="F375" s="531"/>
      <c r="G375" s="532"/>
      <c r="H375" s="530"/>
      <c r="I375" s="533"/>
      <c r="J375" s="532"/>
      <c r="K375" s="530"/>
      <c r="L375" s="534" t="str">
        <f>IF($K375="","",IF($E375="","",IF(B.TransitionalProg!$H$8&gt;0,"",VLOOKUP($E375,' A.Property'!$P$44:$R$50,2,FALSE))))</f>
        <v/>
      </c>
      <c r="M375" s="534" t="str">
        <f>IF($K375="","",IF($E375="","",IF(B.TransitionalProg!$H$8&gt;0,"",VLOOKUP($E375,' A.Property'!$P$44:$R$50,3,FALSE))))</f>
        <v/>
      </c>
      <c r="N375" s="535" t="str">
        <f>IF(K375="", "", IF(E375="", "",IF(B.TransitionalProg!$H$8&gt;0,"",IF(K375&lt;L375,"overHOUSED?",IF(K375&gt;M375, "OVERcrowded?","")))))</f>
        <v/>
      </c>
      <c r="O375" s="536"/>
      <c r="P375" s="737"/>
      <c r="Q375" s="532"/>
      <c r="R375" s="532"/>
      <c r="S375" s="532"/>
      <c r="T375" s="532"/>
      <c r="U375" s="826" t="str">
        <f t="shared" si="20"/>
        <v/>
      </c>
      <c r="V375" s="531"/>
      <c r="W375" s="532"/>
      <c r="X375" s="537" t="str">
        <f t="shared" si="21"/>
        <v/>
      </c>
      <c r="Y375" s="538">
        <f>INDEX(D2.Demographic!$G:$G,MATCH($C375,D2.Demographic!$C:$C,0))</f>
        <v>0</v>
      </c>
      <c r="Z375" s="538">
        <f>INDEX(D2.Demographic!$H:$H,MATCH($C375,D2.Demographic!$C:$C,0))</f>
        <v>0</v>
      </c>
      <c r="AA375" s="538">
        <f>INDEX(D2.Demographic!$I:$I,MATCH($C375,D2.Demographic!$C:$C,0))</f>
        <v>0</v>
      </c>
      <c r="AB375" s="538">
        <f>INDEX(D2.Demographic!$J:$J,MATCH($C375,D2.Demographic!$C:$C,0))</f>
        <v>0</v>
      </c>
      <c r="AC375" s="538">
        <f>INDEX(D2.Demographic!$K:$K,MATCH($C375,D2.Demographic!$C:$C,0))</f>
        <v>0</v>
      </c>
      <c r="AD375" s="538">
        <f>INDEX(D2.Demographic!$L:$L,MATCH($C375,D2.Demographic!$C:$C,0))</f>
        <v>0</v>
      </c>
      <c r="AE375" s="538">
        <f>INDEX(D2.Demographic!$M:$M,MATCH($C375,D2.Demographic!$C:$C,0))</f>
        <v>0</v>
      </c>
      <c r="AF375" s="538">
        <f>INDEX(D2.Demographic!$N:$N,MATCH($C375,D2.Demographic!$C:$C,0))</f>
        <v>0</v>
      </c>
    </row>
    <row r="376" spans="1:32" ht="20.100000000000001" customHeight="1">
      <c r="A376" s="527" t="str">
        <f t="shared" si="22"/>
        <v/>
      </c>
      <c r="B376" s="527" t="str">
        <f t="shared" si="23"/>
        <v/>
      </c>
      <c r="C376" s="542">
        <v>362</v>
      </c>
      <c r="D376" s="529"/>
      <c r="E376" s="530"/>
      <c r="F376" s="531"/>
      <c r="G376" s="532"/>
      <c r="H376" s="530"/>
      <c r="I376" s="533"/>
      <c r="J376" s="532"/>
      <c r="K376" s="530"/>
      <c r="L376" s="534" t="str">
        <f>IF($K376="","",IF($E376="","",IF(B.TransitionalProg!$H$8&gt;0,"",VLOOKUP($E376,' A.Property'!$P$44:$R$50,2,FALSE))))</f>
        <v/>
      </c>
      <c r="M376" s="534" t="str">
        <f>IF($K376="","",IF($E376="","",IF(B.TransitionalProg!$H$8&gt;0,"",VLOOKUP($E376,' A.Property'!$P$44:$R$50,3,FALSE))))</f>
        <v/>
      </c>
      <c r="N376" s="535" t="str">
        <f>IF(K376="", "", IF(E376="", "",IF(B.TransitionalProg!$H$8&gt;0,"",IF(K376&lt;L376,"overHOUSED?",IF(K376&gt;M376, "OVERcrowded?","")))))</f>
        <v/>
      </c>
      <c r="O376" s="536"/>
      <c r="P376" s="737"/>
      <c r="Q376" s="532"/>
      <c r="R376" s="532"/>
      <c r="S376" s="532"/>
      <c r="T376" s="532"/>
      <c r="U376" s="826" t="str">
        <f t="shared" si="20"/>
        <v/>
      </c>
      <c r="V376" s="531"/>
      <c r="W376" s="532"/>
      <c r="X376" s="537" t="str">
        <f t="shared" si="21"/>
        <v/>
      </c>
      <c r="Y376" s="538">
        <f>INDEX(D2.Demographic!$G:$G,MATCH($C376,D2.Demographic!$C:$C,0))</f>
        <v>0</v>
      </c>
      <c r="Z376" s="538">
        <f>INDEX(D2.Demographic!$H:$H,MATCH($C376,D2.Demographic!$C:$C,0))</f>
        <v>0</v>
      </c>
      <c r="AA376" s="538">
        <f>INDEX(D2.Demographic!$I:$I,MATCH($C376,D2.Demographic!$C:$C,0))</f>
        <v>0</v>
      </c>
      <c r="AB376" s="538">
        <f>INDEX(D2.Demographic!$J:$J,MATCH($C376,D2.Demographic!$C:$C,0))</f>
        <v>0</v>
      </c>
      <c r="AC376" s="538">
        <f>INDEX(D2.Demographic!$K:$K,MATCH($C376,D2.Demographic!$C:$C,0))</f>
        <v>0</v>
      </c>
      <c r="AD376" s="538">
        <f>INDEX(D2.Demographic!$L:$L,MATCH($C376,D2.Demographic!$C:$C,0))</f>
        <v>0</v>
      </c>
      <c r="AE376" s="538">
        <f>INDEX(D2.Demographic!$M:$M,MATCH($C376,D2.Demographic!$C:$C,0))</f>
        <v>0</v>
      </c>
      <c r="AF376" s="538">
        <f>INDEX(D2.Demographic!$N:$N,MATCH($C376,D2.Demographic!$C:$C,0))</f>
        <v>0</v>
      </c>
    </row>
    <row r="377" spans="1:32" ht="20.100000000000001" customHeight="1">
      <c r="A377" s="527" t="str">
        <f t="shared" si="22"/>
        <v/>
      </c>
      <c r="B377" s="527" t="str">
        <f t="shared" si="23"/>
        <v/>
      </c>
      <c r="C377" s="542">
        <v>363</v>
      </c>
      <c r="D377" s="529"/>
      <c r="E377" s="530"/>
      <c r="F377" s="531"/>
      <c r="G377" s="532"/>
      <c r="H377" s="530"/>
      <c r="I377" s="533"/>
      <c r="J377" s="532"/>
      <c r="K377" s="530"/>
      <c r="L377" s="534" t="str">
        <f>IF($K377="","",IF($E377="","",IF(B.TransitionalProg!$H$8&gt;0,"",VLOOKUP($E377,' A.Property'!$P$44:$R$50,2,FALSE))))</f>
        <v/>
      </c>
      <c r="M377" s="534" t="str">
        <f>IF($K377="","",IF($E377="","",IF(B.TransitionalProg!$H$8&gt;0,"",VLOOKUP($E377,' A.Property'!$P$44:$R$50,3,FALSE))))</f>
        <v/>
      </c>
      <c r="N377" s="535" t="str">
        <f>IF(K377="", "", IF(E377="", "",IF(B.TransitionalProg!$H$8&gt;0,"",IF(K377&lt;L377,"overHOUSED?",IF(K377&gt;M377, "OVERcrowded?","")))))</f>
        <v/>
      </c>
      <c r="O377" s="536"/>
      <c r="P377" s="737"/>
      <c r="Q377" s="532"/>
      <c r="R377" s="532"/>
      <c r="S377" s="532"/>
      <c r="T377" s="532"/>
      <c r="U377" s="826" t="str">
        <f t="shared" si="20"/>
        <v/>
      </c>
      <c r="V377" s="531"/>
      <c r="W377" s="532"/>
      <c r="X377" s="537" t="str">
        <f t="shared" si="21"/>
        <v/>
      </c>
      <c r="Y377" s="538">
        <f>INDEX(D2.Demographic!$G:$G,MATCH($C377,D2.Demographic!$C:$C,0))</f>
        <v>0</v>
      </c>
      <c r="Z377" s="538">
        <f>INDEX(D2.Demographic!$H:$H,MATCH($C377,D2.Demographic!$C:$C,0))</f>
        <v>0</v>
      </c>
      <c r="AA377" s="538">
        <f>INDEX(D2.Demographic!$I:$I,MATCH($C377,D2.Demographic!$C:$C,0))</f>
        <v>0</v>
      </c>
      <c r="AB377" s="538">
        <f>INDEX(D2.Demographic!$J:$J,MATCH($C377,D2.Demographic!$C:$C,0))</f>
        <v>0</v>
      </c>
      <c r="AC377" s="538">
        <f>INDEX(D2.Demographic!$K:$K,MATCH($C377,D2.Demographic!$C:$C,0))</f>
        <v>0</v>
      </c>
      <c r="AD377" s="538">
        <f>INDEX(D2.Demographic!$L:$L,MATCH($C377,D2.Demographic!$C:$C,0))</f>
        <v>0</v>
      </c>
      <c r="AE377" s="538">
        <f>INDEX(D2.Demographic!$M:$M,MATCH($C377,D2.Demographic!$C:$C,0))</f>
        <v>0</v>
      </c>
      <c r="AF377" s="538">
        <f>INDEX(D2.Demographic!$N:$N,MATCH($C377,D2.Demographic!$C:$C,0))</f>
        <v>0</v>
      </c>
    </row>
    <row r="378" spans="1:32" ht="20.100000000000001" customHeight="1">
      <c r="A378" s="527" t="str">
        <f t="shared" si="22"/>
        <v/>
      </c>
      <c r="B378" s="527" t="str">
        <f t="shared" si="23"/>
        <v/>
      </c>
      <c r="C378" s="542">
        <v>364</v>
      </c>
      <c r="D378" s="529"/>
      <c r="E378" s="530"/>
      <c r="F378" s="531"/>
      <c r="G378" s="532"/>
      <c r="H378" s="530"/>
      <c r="I378" s="533"/>
      <c r="J378" s="532"/>
      <c r="K378" s="530"/>
      <c r="L378" s="534" t="str">
        <f>IF($K378="","",IF($E378="","",IF(B.TransitionalProg!$H$8&gt;0,"",VLOOKUP($E378,' A.Property'!$P$44:$R$50,2,FALSE))))</f>
        <v/>
      </c>
      <c r="M378" s="534" t="str">
        <f>IF($K378="","",IF($E378="","",IF(B.TransitionalProg!$H$8&gt;0,"",VLOOKUP($E378,' A.Property'!$P$44:$R$50,3,FALSE))))</f>
        <v/>
      </c>
      <c r="N378" s="535" t="str">
        <f>IF(K378="", "", IF(E378="", "",IF(B.TransitionalProg!$H$8&gt;0,"",IF(K378&lt;L378,"overHOUSED?",IF(K378&gt;M378, "OVERcrowded?","")))))</f>
        <v/>
      </c>
      <c r="O378" s="536"/>
      <c r="P378" s="737"/>
      <c r="Q378" s="532"/>
      <c r="R378" s="532"/>
      <c r="S378" s="532"/>
      <c r="T378" s="532"/>
      <c r="U378" s="826" t="str">
        <f t="shared" si="20"/>
        <v/>
      </c>
      <c r="V378" s="531"/>
      <c r="W378" s="532"/>
      <c r="X378" s="537" t="str">
        <f t="shared" si="21"/>
        <v/>
      </c>
      <c r="Y378" s="538">
        <f>INDEX(D2.Demographic!$G:$G,MATCH($C378,D2.Demographic!$C:$C,0))</f>
        <v>0</v>
      </c>
      <c r="Z378" s="538">
        <f>INDEX(D2.Demographic!$H:$H,MATCH($C378,D2.Demographic!$C:$C,0))</f>
        <v>0</v>
      </c>
      <c r="AA378" s="538">
        <f>INDEX(D2.Demographic!$I:$I,MATCH($C378,D2.Demographic!$C:$C,0))</f>
        <v>0</v>
      </c>
      <c r="AB378" s="538">
        <f>INDEX(D2.Demographic!$J:$J,MATCH($C378,D2.Demographic!$C:$C,0))</f>
        <v>0</v>
      </c>
      <c r="AC378" s="538">
        <f>INDEX(D2.Demographic!$K:$K,MATCH($C378,D2.Demographic!$C:$C,0))</f>
        <v>0</v>
      </c>
      <c r="AD378" s="538">
        <f>INDEX(D2.Demographic!$L:$L,MATCH($C378,D2.Demographic!$C:$C,0))</f>
        <v>0</v>
      </c>
      <c r="AE378" s="538">
        <f>INDEX(D2.Demographic!$M:$M,MATCH($C378,D2.Demographic!$C:$C,0))</f>
        <v>0</v>
      </c>
      <c r="AF378" s="538">
        <f>INDEX(D2.Demographic!$N:$N,MATCH($C378,D2.Demographic!$C:$C,0))</f>
        <v>0</v>
      </c>
    </row>
    <row r="379" spans="1:32" ht="20.100000000000001" customHeight="1">
      <c r="A379" s="527" t="str">
        <f t="shared" si="22"/>
        <v/>
      </c>
      <c r="B379" s="527" t="str">
        <f t="shared" si="23"/>
        <v/>
      </c>
      <c r="C379" s="542">
        <v>365</v>
      </c>
      <c r="D379" s="529"/>
      <c r="E379" s="530"/>
      <c r="F379" s="531"/>
      <c r="G379" s="532"/>
      <c r="H379" s="530"/>
      <c r="I379" s="533"/>
      <c r="J379" s="532"/>
      <c r="K379" s="530"/>
      <c r="L379" s="534" t="str">
        <f>IF($K379="","",IF($E379="","",IF(B.TransitionalProg!$H$8&gt;0,"",VLOOKUP($E379,' A.Property'!$P$44:$R$50,2,FALSE))))</f>
        <v/>
      </c>
      <c r="M379" s="534" t="str">
        <f>IF($K379="","",IF($E379="","",IF(B.TransitionalProg!$H$8&gt;0,"",VLOOKUP($E379,' A.Property'!$P$44:$R$50,3,FALSE))))</f>
        <v/>
      </c>
      <c r="N379" s="535" t="str">
        <f>IF(K379="", "", IF(E379="", "",IF(B.TransitionalProg!$H$8&gt;0,"",IF(K379&lt;L379,"overHOUSED?",IF(K379&gt;M379, "OVERcrowded?","")))))</f>
        <v/>
      </c>
      <c r="O379" s="536"/>
      <c r="P379" s="737"/>
      <c r="Q379" s="532"/>
      <c r="R379" s="532"/>
      <c r="S379" s="532"/>
      <c r="T379" s="532"/>
      <c r="U379" s="826" t="str">
        <f t="shared" si="20"/>
        <v/>
      </c>
      <c r="V379" s="531"/>
      <c r="W379" s="532"/>
      <c r="X379" s="537" t="str">
        <f t="shared" si="21"/>
        <v/>
      </c>
      <c r="Y379" s="538">
        <f>INDEX(D2.Demographic!$G:$G,MATCH($C379,D2.Demographic!$C:$C,0))</f>
        <v>0</v>
      </c>
      <c r="Z379" s="538">
        <f>INDEX(D2.Demographic!$H:$H,MATCH($C379,D2.Demographic!$C:$C,0))</f>
        <v>0</v>
      </c>
      <c r="AA379" s="538">
        <f>INDEX(D2.Demographic!$I:$I,MATCH($C379,D2.Demographic!$C:$C,0))</f>
        <v>0</v>
      </c>
      <c r="AB379" s="538">
        <f>INDEX(D2.Demographic!$J:$J,MATCH($C379,D2.Demographic!$C:$C,0))</f>
        <v>0</v>
      </c>
      <c r="AC379" s="538">
        <f>INDEX(D2.Demographic!$K:$K,MATCH($C379,D2.Demographic!$C:$C,0))</f>
        <v>0</v>
      </c>
      <c r="AD379" s="538">
        <f>INDEX(D2.Demographic!$L:$L,MATCH($C379,D2.Demographic!$C:$C,0))</f>
        <v>0</v>
      </c>
      <c r="AE379" s="538">
        <f>INDEX(D2.Demographic!$M:$M,MATCH($C379,D2.Demographic!$C:$C,0))</f>
        <v>0</v>
      </c>
      <c r="AF379" s="538">
        <f>INDEX(D2.Demographic!$N:$N,MATCH($C379,D2.Demographic!$C:$C,0))</f>
        <v>0</v>
      </c>
    </row>
    <row r="380" spans="1:32" ht="20.100000000000001" customHeight="1">
      <c r="A380" s="527" t="str">
        <f t="shared" si="22"/>
        <v/>
      </c>
      <c r="B380" s="527" t="str">
        <f t="shared" si="23"/>
        <v/>
      </c>
      <c r="C380" s="542">
        <v>366</v>
      </c>
      <c r="D380" s="529"/>
      <c r="E380" s="530"/>
      <c r="F380" s="531"/>
      <c r="G380" s="532"/>
      <c r="H380" s="530"/>
      <c r="I380" s="533"/>
      <c r="J380" s="532"/>
      <c r="K380" s="530"/>
      <c r="L380" s="534" t="str">
        <f>IF($K380="","",IF($E380="","",IF(B.TransitionalProg!$H$8&gt;0,"",VLOOKUP($E380,' A.Property'!$P$44:$R$50,2,FALSE))))</f>
        <v/>
      </c>
      <c r="M380" s="534" t="str">
        <f>IF($K380="","",IF($E380="","",IF(B.TransitionalProg!$H$8&gt;0,"",VLOOKUP($E380,' A.Property'!$P$44:$R$50,3,FALSE))))</f>
        <v/>
      </c>
      <c r="N380" s="535" t="str">
        <f>IF(K380="", "", IF(E380="", "",IF(B.TransitionalProg!$H$8&gt;0,"",IF(K380&lt;L380,"overHOUSED?",IF(K380&gt;M380, "OVERcrowded?","")))))</f>
        <v/>
      </c>
      <c r="O380" s="536"/>
      <c r="P380" s="737"/>
      <c r="Q380" s="532"/>
      <c r="R380" s="532"/>
      <c r="S380" s="532"/>
      <c r="T380" s="532"/>
      <c r="U380" s="826" t="str">
        <f t="shared" si="20"/>
        <v/>
      </c>
      <c r="V380" s="531"/>
      <c r="W380" s="532"/>
      <c r="X380" s="537" t="str">
        <f t="shared" si="21"/>
        <v/>
      </c>
      <c r="Y380" s="538">
        <f>INDEX(D2.Demographic!$G:$G,MATCH($C380,D2.Demographic!$C:$C,0))</f>
        <v>0</v>
      </c>
      <c r="Z380" s="538">
        <f>INDEX(D2.Demographic!$H:$H,MATCH($C380,D2.Demographic!$C:$C,0))</f>
        <v>0</v>
      </c>
      <c r="AA380" s="538">
        <f>INDEX(D2.Demographic!$I:$I,MATCH($C380,D2.Demographic!$C:$C,0))</f>
        <v>0</v>
      </c>
      <c r="AB380" s="538">
        <f>INDEX(D2.Demographic!$J:$J,MATCH($C380,D2.Demographic!$C:$C,0))</f>
        <v>0</v>
      </c>
      <c r="AC380" s="538">
        <f>INDEX(D2.Demographic!$K:$K,MATCH($C380,D2.Demographic!$C:$C,0))</f>
        <v>0</v>
      </c>
      <c r="AD380" s="538">
        <f>INDEX(D2.Demographic!$L:$L,MATCH($C380,D2.Demographic!$C:$C,0))</f>
        <v>0</v>
      </c>
      <c r="AE380" s="538">
        <f>INDEX(D2.Demographic!$M:$M,MATCH($C380,D2.Demographic!$C:$C,0))</f>
        <v>0</v>
      </c>
      <c r="AF380" s="538">
        <f>INDEX(D2.Demographic!$N:$N,MATCH($C380,D2.Demographic!$C:$C,0))</f>
        <v>0</v>
      </c>
    </row>
    <row r="381" spans="1:32" ht="20.100000000000001" customHeight="1">
      <c r="A381" s="527" t="str">
        <f t="shared" si="22"/>
        <v/>
      </c>
      <c r="B381" s="527" t="str">
        <f t="shared" si="23"/>
        <v/>
      </c>
      <c r="C381" s="542">
        <v>367</v>
      </c>
      <c r="D381" s="529"/>
      <c r="E381" s="530"/>
      <c r="F381" s="531"/>
      <c r="G381" s="532"/>
      <c r="H381" s="530"/>
      <c r="I381" s="533"/>
      <c r="J381" s="532"/>
      <c r="K381" s="530"/>
      <c r="L381" s="534" t="str">
        <f>IF($K381="","",IF($E381="","",IF(B.TransitionalProg!$H$8&gt;0,"",VLOOKUP($E381,' A.Property'!$P$44:$R$50,2,FALSE))))</f>
        <v/>
      </c>
      <c r="M381" s="534" t="str">
        <f>IF($K381="","",IF($E381="","",IF(B.TransitionalProg!$H$8&gt;0,"",VLOOKUP($E381,' A.Property'!$P$44:$R$50,3,FALSE))))</f>
        <v/>
      </c>
      <c r="N381" s="535" t="str">
        <f>IF(K381="", "", IF(E381="", "",IF(B.TransitionalProg!$H$8&gt;0,"",IF(K381&lt;L381,"overHOUSED?",IF(K381&gt;M381, "OVERcrowded?","")))))</f>
        <v/>
      </c>
      <c r="O381" s="536"/>
      <c r="P381" s="737"/>
      <c r="Q381" s="532"/>
      <c r="R381" s="532"/>
      <c r="S381" s="532"/>
      <c r="T381" s="532"/>
      <c r="U381" s="826" t="str">
        <f t="shared" si="20"/>
        <v/>
      </c>
      <c r="V381" s="531"/>
      <c r="W381" s="532"/>
      <c r="X381" s="537" t="str">
        <f t="shared" si="21"/>
        <v/>
      </c>
      <c r="Y381" s="538">
        <f>INDEX(D2.Demographic!$G:$G,MATCH($C381,D2.Demographic!$C:$C,0))</f>
        <v>0</v>
      </c>
      <c r="Z381" s="538">
        <f>INDEX(D2.Demographic!$H:$H,MATCH($C381,D2.Demographic!$C:$C,0))</f>
        <v>0</v>
      </c>
      <c r="AA381" s="538">
        <f>INDEX(D2.Demographic!$I:$I,MATCH($C381,D2.Demographic!$C:$C,0))</f>
        <v>0</v>
      </c>
      <c r="AB381" s="538">
        <f>INDEX(D2.Demographic!$J:$J,MATCH($C381,D2.Demographic!$C:$C,0))</f>
        <v>0</v>
      </c>
      <c r="AC381" s="538">
        <f>INDEX(D2.Demographic!$K:$K,MATCH($C381,D2.Demographic!$C:$C,0))</f>
        <v>0</v>
      </c>
      <c r="AD381" s="538">
        <f>INDEX(D2.Demographic!$L:$L,MATCH($C381,D2.Demographic!$C:$C,0))</f>
        <v>0</v>
      </c>
      <c r="AE381" s="538">
        <f>INDEX(D2.Demographic!$M:$M,MATCH($C381,D2.Demographic!$C:$C,0))</f>
        <v>0</v>
      </c>
      <c r="AF381" s="538">
        <f>INDEX(D2.Demographic!$N:$N,MATCH($C381,D2.Demographic!$C:$C,0))</f>
        <v>0</v>
      </c>
    </row>
    <row r="382" spans="1:32" ht="20.100000000000001" customHeight="1">
      <c r="A382" s="527" t="str">
        <f t="shared" si="22"/>
        <v/>
      </c>
      <c r="B382" s="527" t="str">
        <f t="shared" si="23"/>
        <v/>
      </c>
      <c r="C382" s="542">
        <v>368</v>
      </c>
      <c r="D382" s="529"/>
      <c r="E382" s="530"/>
      <c r="F382" s="531"/>
      <c r="G382" s="532"/>
      <c r="H382" s="530"/>
      <c r="I382" s="533"/>
      <c r="J382" s="532"/>
      <c r="K382" s="530"/>
      <c r="L382" s="534" t="str">
        <f>IF($K382="","",IF($E382="","",IF(B.TransitionalProg!$H$8&gt;0,"",VLOOKUP($E382,' A.Property'!$P$44:$R$50,2,FALSE))))</f>
        <v/>
      </c>
      <c r="M382" s="534" t="str">
        <f>IF($K382="","",IF($E382="","",IF(B.TransitionalProg!$H$8&gt;0,"",VLOOKUP($E382,' A.Property'!$P$44:$R$50,3,FALSE))))</f>
        <v/>
      </c>
      <c r="N382" s="535" t="str">
        <f>IF(K382="", "", IF(E382="", "",IF(B.TransitionalProg!$H$8&gt;0,"",IF(K382&lt;L382,"overHOUSED?",IF(K382&gt;M382, "OVERcrowded?","")))))</f>
        <v/>
      </c>
      <c r="O382" s="536"/>
      <c r="P382" s="737"/>
      <c r="Q382" s="532"/>
      <c r="R382" s="532"/>
      <c r="S382" s="532"/>
      <c r="T382" s="532"/>
      <c r="U382" s="826" t="str">
        <f t="shared" si="20"/>
        <v/>
      </c>
      <c r="V382" s="531"/>
      <c r="W382" s="532"/>
      <c r="X382" s="537" t="str">
        <f t="shared" si="21"/>
        <v/>
      </c>
      <c r="Y382" s="538">
        <f>INDEX(D2.Demographic!$G:$G,MATCH($C382,D2.Demographic!$C:$C,0))</f>
        <v>0</v>
      </c>
      <c r="Z382" s="538">
        <f>INDEX(D2.Demographic!$H:$H,MATCH($C382,D2.Demographic!$C:$C,0))</f>
        <v>0</v>
      </c>
      <c r="AA382" s="538">
        <f>INDEX(D2.Demographic!$I:$I,MATCH($C382,D2.Demographic!$C:$C,0))</f>
        <v>0</v>
      </c>
      <c r="AB382" s="538">
        <f>INDEX(D2.Demographic!$J:$J,MATCH($C382,D2.Demographic!$C:$C,0))</f>
        <v>0</v>
      </c>
      <c r="AC382" s="538">
        <f>INDEX(D2.Demographic!$K:$K,MATCH($C382,D2.Demographic!$C:$C,0))</f>
        <v>0</v>
      </c>
      <c r="AD382" s="538">
        <f>INDEX(D2.Demographic!$L:$L,MATCH($C382,D2.Demographic!$C:$C,0))</f>
        <v>0</v>
      </c>
      <c r="AE382" s="538">
        <f>INDEX(D2.Demographic!$M:$M,MATCH($C382,D2.Demographic!$C:$C,0))</f>
        <v>0</v>
      </c>
      <c r="AF382" s="538">
        <f>INDEX(D2.Demographic!$N:$N,MATCH($C382,D2.Demographic!$C:$C,0))</f>
        <v>0</v>
      </c>
    </row>
    <row r="383" spans="1:32" ht="20.100000000000001" customHeight="1">
      <c r="A383" s="527" t="str">
        <f t="shared" si="22"/>
        <v/>
      </c>
      <c r="B383" s="527" t="str">
        <f t="shared" si="23"/>
        <v/>
      </c>
      <c r="C383" s="542">
        <v>369</v>
      </c>
      <c r="D383" s="529"/>
      <c r="E383" s="530"/>
      <c r="F383" s="531"/>
      <c r="G383" s="532"/>
      <c r="H383" s="530"/>
      <c r="I383" s="533"/>
      <c r="J383" s="532"/>
      <c r="K383" s="530"/>
      <c r="L383" s="534" t="str">
        <f>IF($K383="","",IF($E383="","",IF(B.TransitionalProg!$H$8&gt;0,"",VLOOKUP($E383,' A.Property'!$P$44:$R$50,2,FALSE))))</f>
        <v/>
      </c>
      <c r="M383" s="534" t="str">
        <f>IF($K383="","",IF($E383="","",IF(B.TransitionalProg!$H$8&gt;0,"",VLOOKUP($E383,' A.Property'!$P$44:$R$50,3,FALSE))))</f>
        <v/>
      </c>
      <c r="N383" s="535" t="str">
        <f>IF(K383="", "", IF(E383="", "",IF(B.TransitionalProg!$H$8&gt;0,"",IF(K383&lt;L383,"overHOUSED?",IF(K383&gt;M383, "OVERcrowded?","")))))</f>
        <v/>
      </c>
      <c r="O383" s="536"/>
      <c r="P383" s="737"/>
      <c r="Q383" s="532"/>
      <c r="R383" s="532"/>
      <c r="S383" s="532"/>
      <c r="T383" s="532"/>
      <c r="U383" s="826" t="str">
        <f t="shared" si="20"/>
        <v/>
      </c>
      <c r="V383" s="531"/>
      <c r="W383" s="532"/>
      <c r="X383" s="537" t="str">
        <f t="shared" si="21"/>
        <v/>
      </c>
      <c r="Y383" s="538">
        <f>INDEX(D2.Demographic!$G:$G,MATCH($C383,D2.Demographic!$C:$C,0))</f>
        <v>0</v>
      </c>
      <c r="Z383" s="538">
        <f>INDEX(D2.Demographic!$H:$H,MATCH($C383,D2.Demographic!$C:$C,0))</f>
        <v>0</v>
      </c>
      <c r="AA383" s="538">
        <f>INDEX(D2.Demographic!$I:$I,MATCH($C383,D2.Demographic!$C:$C,0))</f>
        <v>0</v>
      </c>
      <c r="AB383" s="538">
        <f>INDEX(D2.Demographic!$J:$J,MATCH($C383,D2.Demographic!$C:$C,0))</f>
        <v>0</v>
      </c>
      <c r="AC383" s="538">
        <f>INDEX(D2.Demographic!$K:$K,MATCH($C383,D2.Demographic!$C:$C,0))</f>
        <v>0</v>
      </c>
      <c r="AD383" s="538">
        <f>INDEX(D2.Demographic!$L:$L,MATCH($C383,D2.Demographic!$C:$C,0))</f>
        <v>0</v>
      </c>
      <c r="AE383" s="538">
        <f>INDEX(D2.Demographic!$M:$M,MATCH($C383,D2.Demographic!$C:$C,0))</f>
        <v>0</v>
      </c>
      <c r="AF383" s="538">
        <f>INDEX(D2.Demographic!$N:$N,MATCH($C383,D2.Demographic!$C:$C,0))</f>
        <v>0</v>
      </c>
    </row>
    <row r="384" spans="1:32" ht="20.100000000000001" customHeight="1">
      <c r="A384" s="527" t="str">
        <f t="shared" si="22"/>
        <v/>
      </c>
      <c r="B384" s="527" t="str">
        <f t="shared" si="23"/>
        <v/>
      </c>
      <c r="C384" s="542">
        <v>370</v>
      </c>
      <c r="D384" s="529"/>
      <c r="E384" s="530"/>
      <c r="F384" s="531"/>
      <c r="G384" s="532"/>
      <c r="H384" s="530"/>
      <c r="I384" s="533"/>
      <c r="J384" s="532"/>
      <c r="K384" s="530"/>
      <c r="L384" s="534" t="str">
        <f>IF($K384="","",IF($E384="","",IF(B.TransitionalProg!$H$8&gt;0,"",VLOOKUP($E384,' A.Property'!$P$44:$R$50,2,FALSE))))</f>
        <v/>
      </c>
      <c r="M384" s="534" t="str">
        <f>IF($K384="","",IF($E384="","",IF(B.TransitionalProg!$H$8&gt;0,"",VLOOKUP($E384,' A.Property'!$P$44:$R$50,3,FALSE))))</f>
        <v/>
      </c>
      <c r="N384" s="535" t="str">
        <f>IF(K384="", "", IF(E384="", "",IF(B.TransitionalProg!$H$8&gt;0,"",IF(K384&lt;L384,"overHOUSED?",IF(K384&gt;M384, "OVERcrowded?","")))))</f>
        <v/>
      </c>
      <c r="O384" s="536"/>
      <c r="P384" s="737"/>
      <c r="Q384" s="532"/>
      <c r="R384" s="532"/>
      <c r="S384" s="532"/>
      <c r="T384" s="532"/>
      <c r="U384" s="826" t="str">
        <f t="shared" si="20"/>
        <v/>
      </c>
      <c r="V384" s="531"/>
      <c r="W384" s="532"/>
      <c r="X384" s="537" t="str">
        <f t="shared" si="21"/>
        <v/>
      </c>
      <c r="Y384" s="538">
        <f>INDEX(D2.Demographic!$G:$G,MATCH($C384,D2.Demographic!$C:$C,0))</f>
        <v>0</v>
      </c>
      <c r="Z384" s="538">
        <f>INDEX(D2.Demographic!$H:$H,MATCH($C384,D2.Demographic!$C:$C,0))</f>
        <v>0</v>
      </c>
      <c r="AA384" s="538">
        <f>INDEX(D2.Demographic!$I:$I,MATCH($C384,D2.Demographic!$C:$C,0))</f>
        <v>0</v>
      </c>
      <c r="AB384" s="538">
        <f>INDEX(D2.Demographic!$J:$J,MATCH($C384,D2.Demographic!$C:$C,0))</f>
        <v>0</v>
      </c>
      <c r="AC384" s="538">
        <f>INDEX(D2.Demographic!$K:$K,MATCH($C384,D2.Demographic!$C:$C,0))</f>
        <v>0</v>
      </c>
      <c r="AD384" s="538">
        <f>INDEX(D2.Demographic!$L:$L,MATCH($C384,D2.Demographic!$C:$C,0))</f>
        <v>0</v>
      </c>
      <c r="AE384" s="538">
        <f>INDEX(D2.Demographic!$M:$M,MATCH($C384,D2.Demographic!$C:$C,0))</f>
        <v>0</v>
      </c>
      <c r="AF384" s="538">
        <f>INDEX(D2.Demographic!$N:$N,MATCH($C384,D2.Demographic!$C:$C,0))</f>
        <v>0</v>
      </c>
    </row>
    <row r="385" spans="1:32" ht="20.100000000000001" customHeight="1">
      <c r="A385" s="527" t="str">
        <f t="shared" si="22"/>
        <v/>
      </c>
      <c r="B385" s="527" t="str">
        <f t="shared" si="23"/>
        <v/>
      </c>
      <c r="C385" s="542">
        <v>371</v>
      </c>
      <c r="D385" s="529"/>
      <c r="E385" s="530"/>
      <c r="F385" s="531"/>
      <c r="G385" s="532"/>
      <c r="H385" s="530"/>
      <c r="I385" s="533"/>
      <c r="J385" s="532"/>
      <c r="K385" s="530"/>
      <c r="L385" s="534" t="str">
        <f>IF($K385="","",IF($E385="","",IF(B.TransitionalProg!$H$8&gt;0,"",VLOOKUP($E385,' A.Property'!$P$44:$R$50,2,FALSE))))</f>
        <v/>
      </c>
      <c r="M385" s="534" t="str">
        <f>IF($K385="","",IF($E385="","",IF(B.TransitionalProg!$H$8&gt;0,"",VLOOKUP($E385,' A.Property'!$P$44:$R$50,3,FALSE))))</f>
        <v/>
      </c>
      <c r="N385" s="535" t="str">
        <f>IF(K385="", "", IF(E385="", "",IF(B.TransitionalProg!$H$8&gt;0,"",IF(K385&lt;L385,"overHOUSED?",IF(K385&gt;M385, "OVERcrowded?","")))))</f>
        <v/>
      </c>
      <c r="O385" s="536"/>
      <c r="P385" s="737"/>
      <c r="Q385" s="532"/>
      <c r="R385" s="532"/>
      <c r="S385" s="532"/>
      <c r="T385" s="532"/>
      <c r="U385" s="826" t="str">
        <f t="shared" si="20"/>
        <v/>
      </c>
      <c r="V385" s="531"/>
      <c r="W385" s="532"/>
      <c r="X385" s="537" t="str">
        <f t="shared" si="21"/>
        <v/>
      </c>
      <c r="Y385" s="538">
        <f>INDEX(D2.Demographic!$G:$G,MATCH($C385,D2.Demographic!$C:$C,0))</f>
        <v>0</v>
      </c>
      <c r="Z385" s="538">
        <f>INDEX(D2.Demographic!$H:$H,MATCH($C385,D2.Demographic!$C:$C,0))</f>
        <v>0</v>
      </c>
      <c r="AA385" s="538">
        <f>INDEX(D2.Demographic!$I:$I,MATCH($C385,D2.Demographic!$C:$C,0))</f>
        <v>0</v>
      </c>
      <c r="AB385" s="538">
        <f>INDEX(D2.Demographic!$J:$J,MATCH($C385,D2.Demographic!$C:$C,0))</f>
        <v>0</v>
      </c>
      <c r="AC385" s="538">
        <f>INDEX(D2.Demographic!$K:$K,MATCH($C385,D2.Demographic!$C:$C,0))</f>
        <v>0</v>
      </c>
      <c r="AD385" s="538">
        <f>INDEX(D2.Demographic!$L:$L,MATCH($C385,D2.Demographic!$C:$C,0))</f>
        <v>0</v>
      </c>
      <c r="AE385" s="538">
        <f>INDEX(D2.Demographic!$M:$M,MATCH($C385,D2.Demographic!$C:$C,0))</f>
        <v>0</v>
      </c>
      <c r="AF385" s="538">
        <f>INDEX(D2.Demographic!$N:$N,MATCH($C385,D2.Demographic!$C:$C,0))</f>
        <v>0</v>
      </c>
    </row>
    <row r="386" spans="1:32" ht="20.100000000000001" customHeight="1">
      <c r="A386" s="527" t="str">
        <f t="shared" si="22"/>
        <v/>
      </c>
      <c r="B386" s="527" t="str">
        <f t="shared" si="23"/>
        <v/>
      </c>
      <c r="C386" s="542">
        <v>372</v>
      </c>
      <c r="D386" s="529"/>
      <c r="E386" s="530"/>
      <c r="F386" s="531"/>
      <c r="G386" s="532"/>
      <c r="H386" s="530"/>
      <c r="I386" s="533"/>
      <c r="J386" s="532"/>
      <c r="K386" s="530"/>
      <c r="L386" s="534" t="str">
        <f>IF($K386="","",IF($E386="","",IF(B.TransitionalProg!$H$8&gt;0,"",VLOOKUP($E386,' A.Property'!$P$44:$R$50,2,FALSE))))</f>
        <v/>
      </c>
      <c r="M386" s="534" t="str">
        <f>IF($K386="","",IF($E386="","",IF(B.TransitionalProg!$H$8&gt;0,"",VLOOKUP($E386,' A.Property'!$P$44:$R$50,3,FALSE))))</f>
        <v/>
      </c>
      <c r="N386" s="535" t="str">
        <f>IF(K386="", "", IF(E386="", "",IF(B.TransitionalProg!$H$8&gt;0,"",IF(K386&lt;L386,"overHOUSED?",IF(K386&gt;M386, "OVERcrowded?","")))))</f>
        <v/>
      </c>
      <c r="O386" s="536"/>
      <c r="P386" s="737"/>
      <c r="Q386" s="532"/>
      <c r="R386" s="532"/>
      <c r="S386" s="532"/>
      <c r="T386" s="532"/>
      <c r="U386" s="826" t="str">
        <f t="shared" si="20"/>
        <v/>
      </c>
      <c r="V386" s="531"/>
      <c r="W386" s="532"/>
      <c r="X386" s="537" t="str">
        <f t="shared" si="21"/>
        <v/>
      </c>
      <c r="Y386" s="538">
        <f>INDEX(D2.Demographic!$G:$G,MATCH($C386,D2.Demographic!$C:$C,0))</f>
        <v>0</v>
      </c>
      <c r="Z386" s="538">
        <f>INDEX(D2.Demographic!$H:$H,MATCH($C386,D2.Demographic!$C:$C,0))</f>
        <v>0</v>
      </c>
      <c r="AA386" s="538">
        <f>INDEX(D2.Demographic!$I:$I,MATCH($C386,D2.Demographic!$C:$C,0))</f>
        <v>0</v>
      </c>
      <c r="AB386" s="538">
        <f>INDEX(D2.Demographic!$J:$J,MATCH($C386,D2.Demographic!$C:$C,0))</f>
        <v>0</v>
      </c>
      <c r="AC386" s="538">
        <f>INDEX(D2.Demographic!$K:$K,MATCH($C386,D2.Demographic!$C:$C,0))</f>
        <v>0</v>
      </c>
      <c r="AD386" s="538">
        <f>INDEX(D2.Demographic!$L:$L,MATCH($C386,D2.Demographic!$C:$C,0))</f>
        <v>0</v>
      </c>
      <c r="AE386" s="538">
        <f>INDEX(D2.Demographic!$M:$M,MATCH($C386,D2.Demographic!$C:$C,0))</f>
        <v>0</v>
      </c>
      <c r="AF386" s="538">
        <f>INDEX(D2.Demographic!$N:$N,MATCH($C386,D2.Demographic!$C:$C,0))</f>
        <v>0</v>
      </c>
    </row>
    <row r="387" spans="1:32" ht="20.100000000000001" customHeight="1">
      <c r="A387" s="527" t="str">
        <f t="shared" si="22"/>
        <v/>
      </c>
      <c r="B387" s="527" t="str">
        <f t="shared" si="23"/>
        <v/>
      </c>
      <c r="C387" s="542">
        <v>373</v>
      </c>
      <c r="D387" s="529"/>
      <c r="E387" s="530"/>
      <c r="F387" s="531"/>
      <c r="G387" s="532"/>
      <c r="H387" s="530"/>
      <c r="I387" s="533"/>
      <c r="J387" s="532"/>
      <c r="K387" s="530"/>
      <c r="L387" s="534" t="str">
        <f>IF($K387="","",IF($E387="","",IF(B.TransitionalProg!$H$8&gt;0,"",VLOOKUP($E387,' A.Property'!$P$44:$R$50,2,FALSE))))</f>
        <v/>
      </c>
      <c r="M387" s="534" t="str">
        <f>IF($K387="","",IF($E387="","",IF(B.TransitionalProg!$H$8&gt;0,"",VLOOKUP($E387,' A.Property'!$P$44:$R$50,3,FALSE))))</f>
        <v/>
      </c>
      <c r="N387" s="535" t="str">
        <f>IF(K387="", "", IF(E387="", "",IF(B.TransitionalProg!$H$8&gt;0,"",IF(K387&lt;L387,"overHOUSED?",IF(K387&gt;M387, "OVERcrowded?","")))))</f>
        <v/>
      </c>
      <c r="O387" s="536"/>
      <c r="P387" s="737"/>
      <c r="Q387" s="532"/>
      <c r="R387" s="532"/>
      <c r="S387" s="532"/>
      <c r="T387" s="532"/>
      <c r="U387" s="826" t="str">
        <f t="shared" si="20"/>
        <v/>
      </c>
      <c r="V387" s="531"/>
      <c r="W387" s="532"/>
      <c r="X387" s="537" t="str">
        <f t="shared" si="21"/>
        <v/>
      </c>
      <c r="Y387" s="538">
        <f>INDEX(D2.Demographic!$G:$G,MATCH($C387,D2.Demographic!$C:$C,0))</f>
        <v>0</v>
      </c>
      <c r="Z387" s="538">
        <f>INDEX(D2.Demographic!$H:$H,MATCH($C387,D2.Demographic!$C:$C,0))</f>
        <v>0</v>
      </c>
      <c r="AA387" s="538">
        <f>INDEX(D2.Demographic!$I:$I,MATCH($C387,D2.Demographic!$C:$C,0))</f>
        <v>0</v>
      </c>
      <c r="AB387" s="538">
        <f>INDEX(D2.Demographic!$J:$J,MATCH($C387,D2.Demographic!$C:$C,0))</f>
        <v>0</v>
      </c>
      <c r="AC387" s="538">
        <f>INDEX(D2.Demographic!$K:$K,MATCH($C387,D2.Demographic!$C:$C,0))</f>
        <v>0</v>
      </c>
      <c r="AD387" s="538">
        <f>INDEX(D2.Demographic!$L:$L,MATCH($C387,D2.Demographic!$C:$C,0))</f>
        <v>0</v>
      </c>
      <c r="AE387" s="538">
        <f>INDEX(D2.Demographic!$M:$M,MATCH($C387,D2.Demographic!$C:$C,0))</f>
        <v>0</v>
      </c>
      <c r="AF387" s="538">
        <f>INDEX(D2.Demographic!$N:$N,MATCH($C387,D2.Demographic!$C:$C,0))</f>
        <v>0</v>
      </c>
    </row>
    <row r="388" spans="1:32" ht="20.100000000000001" customHeight="1">
      <c r="A388" s="527" t="str">
        <f t="shared" si="22"/>
        <v/>
      </c>
      <c r="B388" s="527" t="str">
        <f t="shared" si="23"/>
        <v/>
      </c>
      <c r="C388" s="542">
        <v>374</v>
      </c>
      <c r="D388" s="529"/>
      <c r="E388" s="530"/>
      <c r="F388" s="531"/>
      <c r="G388" s="532"/>
      <c r="H388" s="530"/>
      <c r="I388" s="533"/>
      <c r="J388" s="532"/>
      <c r="K388" s="530"/>
      <c r="L388" s="534" t="str">
        <f>IF($K388="","",IF($E388="","",IF(B.TransitionalProg!$H$8&gt;0,"",VLOOKUP($E388,' A.Property'!$P$44:$R$50,2,FALSE))))</f>
        <v/>
      </c>
      <c r="M388" s="534" t="str">
        <f>IF($K388="","",IF($E388="","",IF(B.TransitionalProg!$H$8&gt;0,"",VLOOKUP($E388,' A.Property'!$P$44:$R$50,3,FALSE))))</f>
        <v/>
      </c>
      <c r="N388" s="535" t="str">
        <f>IF(K388="", "", IF(E388="", "",IF(B.TransitionalProg!$H$8&gt;0,"",IF(K388&lt;L388,"overHOUSED?",IF(K388&gt;M388, "OVERcrowded?","")))))</f>
        <v/>
      </c>
      <c r="O388" s="536"/>
      <c r="P388" s="737"/>
      <c r="Q388" s="532"/>
      <c r="R388" s="532"/>
      <c r="S388" s="532"/>
      <c r="T388" s="532"/>
      <c r="U388" s="826" t="str">
        <f t="shared" si="20"/>
        <v/>
      </c>
      <c r="V388" s="531"/>
      <c r="W388" s="532"/>
      <c r="X388" s="537" t="str">
        <f t="shared" si="21"/>
        <v/>
      </c>
      <c r="Y388" s="538">
        <f>INDEX(D2.Demographic!$G:$G,MATCH($C388,D2.Demographic!$C:$C,0))</f>
        <v>0</v>
      </c>
      <c r="Z388" s="538">
        <f>INDEX(D2.Demographic!$H:$H,MATCH($C388,D2.Demographic!$C:$C,0))</f>
        <v>0</v>
      </c>
      <c r="AA388" s="538">
        <f>INDEX(D2.Demographic!$I:$I,MATCH($C388,D2.Demographic!$C:$C,0))</f>
        <v>0</v>
      </c>
      <c r="AB388" s="538">
        <f>INDEX(D2.Demographic!$J:$J,MATCH($C388,D2.Demographic!$C:$C,0))</f>
        <v>0</v>
      </c>
      <c r="AC388" s="538">
        <f>INDEX(D2.Demographic!$K:$K,MATCH($C388,D2.Demographic!$C:$C,0))</f>
        <v>0</v>
      </c>
      <c r="AD388" s="538">
        <f>INDEX(D2.Demographic!$L:$L,MATCH($C388,D2.Demographic!$C:$C,0))</f>
        <v>0</v>
      </c>
      <c r="AE388" s="538">
        <f>INDEX(D2.Demographic!$M:$M,MATCH($C388,D2.Demographic!$C:$C,0))</f>
        <v>0</v>
      </c>
      <c r="AF388" s="538">
        <f>INDEX(D2.Demographic!$N:$N,MATCH($C388,D2.Demographic!$C:$C,0))</f>
        <v>0</v>
      </c>
    </row>
    <row r="389" spans="1:32" ht="20.100000000000001" customHeight="1">
      <c r="A389" s="527" t="str">
        <f t="shared" si="22"/>
        <v/>
      </c>
      <c r="B389" s="527" t="str">
        <f t="shared" si="23"/>
        <v/>
      </c>
      <c r="C389" s="542">
        <v>375</v>
      </c>
      <c r="D389" s="529"/>
      <c r="E389" s="530"/>
      <c r="F389" s="531"/>
      <c r="G389" s="532"/>
      <c r="H389" s="530"/>
      <c r="I389" s="533"/>
      <c r="J389" s="532"/>
      <c r="K389" s="530"/>
      <c r="L389" s="534" t="str">
        <f>IF($K389="","",IF($E389="","",IF(B.TransitionalProg!$H$8&gt;0,"",VLOOKUP($E389,' A.Property'!$P$44:$R$50,2,FALSE))))</f>
        <v/>
      </c>
      <c r="M389" s="534" t="str">
        <f>IF($K389="","",IF($E389="","",IF(B.TransitionalProg!$H$8&gt;0,"",VLOOKUP($E389,' A.Property'!$P$44:$R$50,3,FALSE))))</f>
        <v/>
      </c>
      <c r="N389" s="535" t="str">
        <f>IF(K389="", "", IF(E389="", "",IF(B.TransitionalProg!$H$8&gt;0,"",IF(K389&lt;L389,"overHOUSED?",IF(K389&gt;M389, "OVERcrowded?","")))))</f>
        <v/>
      </c>
      <c r="O389" s="536"/>
      <c r="P389" s="737"/>
      <c r="Q389" s="532"/>
      <c r="R389" s="532"/>
      <c r="S389" s="532"/>
      <c r="T389" s="532"/>
      <c r="U389" s="826" t="str">
        <f t="shared" si="20"/>
        <v/>
      </c>
      <c r="V389" s="531"/>
      <c r="W389" s="532"/>
      <c r="X389" s="537" t="str">
        <f t="shared" si="21"/>
        <v/>
      </c>
      <c r="Y389" s="538">
        <f>INDEX(D2.Demographic!$G:$G,MATCH($C389,D2.Demographic!$C:$C,0))</f>
        <v>0</v>
      </c>
      <c r="Z389" s="538">
        <f>INDEX(D2.Demographic!$H:$H,MATCH($C389,D2.Demographic!$C:$C,0))</f>
        <v>0</v>
      </c>
      <c r="AA389" s="538">
        <f>INDEX(D2.Demographic!$I:$I,MATCH($C389,D2.Demographic!$C:$C,0))</f>
        <v>0</v>
      </c>
      <c r="AB389" s="538">
        <f>INDEX(D2.Demographic!$J:$J,MATCH($C389,D2.Demographic!$C:$C,0))</f>
        <v>0</v>
      </c>
      <c r="AC389" s="538">
        <f>INDEX(D2.Demographic!$K:$K,MATCH($C389,D2.Demographic!$C:$C,0))</f>
        <v>0</v>
      </c>
      <c r="AD389" s="538">
        <f>INDEX(D2.Demographic!$L:$L,MATCH($C389,D2.Demographic!$C:$C,0))</f>
        <v>0</v>
      </c>
      <c r="AE389" s="538">
        <f>INDEX(D2.Demographic!$M:$M,MATCH($C389,D2.Demographic!$C:$C,0))</f>
        <v>0</v>
      </c>
      <c r="AF389" s="538">
        <f>INDEX(D2.Demographic!$N:$N,MATCH($C389,D2.Demographic!$C:$C,0))</f>
        <v>0</v>
      </c>
    </row>
    <row r="390" spans="1:32" ht="20.100000000000001" customHeight="1">
      <c r="A390" s="527" t="str">
        <f t="shared" si="22"/>
        <v/>
      </c>
      <c r="B390" s="527" t="str">
        <f t="shared" si="23"/>
        <v/>
      </c>
      <c r="C390" s="542">
        <v>376</v>
      </c>
      <c r="D390" s="529"/>
      <c r="E390" s="530"/>
      <c r="F390" s="531"/>
      <c r="G390" s="532"/>
      <c r="H390" s="530"/>
      <c r="I390" s="533"/>
      <c r="J390" s="532"/>
      <c r="K390" s="530"/>
      <c r="L390" s="534" t="str">
        <f>IF($K390="","",IF($E390="","",IF(B.TransitionalProg!$H$8&gt;0,"",VLOOKUP($E390,' A.Property'!$P$44:$R$50,2,FALSE))))</f>
        <v/>
      </c>
      <c r="M390" s="534" t="str">
        <f>IF($K390="","",IF($E390="","",IF(B.TransitionalProg!$H$8&gt;0,"",VLOOKUP($E390,' A.Property'!$P$44:$R$50,3,FALSE))))</f>
        <v/>
      </c>
      <c r="N390" s="535" t="str">
        <f>IF(K390="", "", IF(E390="", "",IF(B.TransitionalProg!$H$8&gt;0,"",IF(K390&lt;L390,"overHOUSED?",IF(K390&gt;M390, "OVERcrowded?","")))))</f>
        <v/>
      </c>
      <c r="O390" s="536"/>
      <c r="P390" s="737"/>
      <c r="Q390" s="532"/>
      <c r="R390" s="532"/>
      <c r="S390" s="532"/>
      <c r="T390" s="532"/>
      <c r="U390" s="826" t="str">
        <f t="shared" si="20"/>
        <v/>
      </c>
      <c r="V390" s="531"/>
      <c r="W390" s="532"/>
      <c r="X390" s="537" t="str">
        <f t="shared" si="21"/>
        <v/>
      </c>
      <c r="Y390" s="538">
        <f>INDEX(D2.Demographic!$G:$G,MATCH($C390,D2.Demographic!$C:$C,0))</f>
        <v>0</v>
      </c>
      <c r="Z390" s="538">
        <f>INDEX(D2.Demographic!$H:$H,MATCH($C390,D2.Demographic!$C:$C,0))</f>
        <v>0</v>
      </c>
      <c r="AA390" s="538">
        <f>INDEX(D2.Demographic!$I:$I,MATCH($C390,D2.Demographic!$C:$C,0))</f>
        <v>0</v>
      </c>
      <c r="AB390" s="538">
        <f>INDEX(D2.Demographic!$J:$J,MATCH($C390,D2.Demographic!$C:$C,0))</f>
        <v>0</v>
      </c>
      <c r="AC390" s="538">
        <f>INDEX(D2.Demographic!$K:$K,MATCH($C390,D2.Demographic!$C:$C,0))</f>
        <v>0</v>
      </c>
      <c r="AD390" s="538">
        <f>INDEX(D2.Demographic!$L:$L,MATCH($C390,D2.Demographic!$C:$C,0))</f>
        <v>0</v>
      </c>
      <c r="AE390" s="538">
        <f>INDEX(D2.Demographic!$M:$M,MATCH($C390,D2.Demographic!$C:$C,0))</f>
        <v>0</v>
      </c>
      <c r="AF390" s="538">
        <f>INDEX(D2.Demographic!$N:$N,MATCH($C390,D2.Demographic!$C:$C,0))</f>
        <v>0</v>
      </c>
    </row>
    <row r="391" spans="1:32" ht="20.100000000000001" customHeight="1">
      <c r="A391" s="527" t="str">
        <f t="shared" si="22"/>
        <v/>
      </c>
      <c r="B391" s="527" t="str">
        <f t="shared" si="23"/>
        <v/>
      </c>
      <c r="C391" s="542">
        <v>377</v>
      </c>
      <c r="D391" s="529"/>
      <c r="E391" s="530"/>
      <c r="F391" s="531"/>
      <c r="G391" s="532"/>
      <c r="H391" s="530"/>
      <c r="I391" s="533"/>
      <c r="J391" s="532"/>
      <c r="K391" s="530"/>
      <c r="L391" s="534" t="str">
        <f>IF($K391="","",IF($E391="","",IF(B.TransitionalProg!$H$8&gt;0,"",VLOOKUP($E391,' A.Property'!$P$44:$R$50,2,FALSE))))</f>
        <v/>
      </c>
      <c r="M391" s="534" t="str">
        <f>IF($K391="","",IF($E391="","",IF(B.TransitionalProg!$H$8&gt;0,"",VLOOKUP($E391,' A.Property'!$P$44:$R$50,3,FALSE))))</f>
        <v/>
      </c>
      <c r="N391" s="535" t="str">
        <f>IF(K391="", "", IF(E391="", "",IF(B.TransitionalProg!$H$8&gt;0,"",IF(K391&lt;L391,"overHOUSED?",IF(K391&gt;M391, "OVERcrowded?","")))))</f>
        <v/>
      </c>
      <c r="O391" s="536"/>
      <c r="P391" s="737"/>
      <c r="Q391" s="532"/>
      <c r="R391" s="532"/>
      <c r="S391" s="532"/>
      <c r="T391" s="532"/>
      <c r="U391" s="826" t="str">
        <f t="shared" si="20"/>
        <v/>
      </c>
      <c r="V391" s="531"/>
      <c r="W391" s="532"/>
      <c r="X391" s="537" t="str">
        <f t="shared" si="21"/>
        <v/>
      </c>
      <c r="Y391" s="538">
        <f>INDEX(D2.Demographic!$G:$G,MATCH($C391,D2.Demographic!$C:$C,0))</f>
        <v>0</v>
      </c>
      <c r="Z391" s="538">
        <f>INDEX(D2.Demographic!$H:$H,MATCH($C391,D2.Demographic!$C:$C,0))</f>
        <v>0</v>
      </c>
      <c r="AA391" s="538">
        <f>INDEX(D2.Demographic!$I:$I,MATCH($C391,D2.Demographic!$C:$C,0))</f>
        <v>0</v>
      </c>
      <c r="AB391" s="538">
        <f>INDEX(D2.Demographic!$J:$J,MATCH($C391,D2.Demographic!$C:$C,0))</f>
        <v>0</v>
      </c>
      <c r="AC391" s="538">
        <f>INDEX(D2.Demographic!$K:$K,MATCH($C391,D2.Demographic!$C:$C,0))</f>
        <v>0</v>
      </c>
      <c r="AD391" s="538">
        <f>INDEX(D2.Demographic!$L:$L,MATCH($C391,D2.Demographic!$C:$C,0))</f>
        <v>0</v>
      </c>
      <c r="AE391" s="538">
        <f>INDEX(D2.Demographic!$M:$M,MATCH($C391,D2.Demographic!$C:$C,0))</f>
        <v>0</v>
      </c>
      <c r="AF391" s="538">
        <f>INDEX(D2.Demographic!$N:$N,MATCH($C391,D2.Demographic!$C:$C,0))</f>
        <v>0</v>
      </c>
    </row>
    <row r="392" spans="1:32" ht="20.100000000000001" customHeight="1">
      <c r="A392" s="527" t="str">
        <f t="shared" si="22"/>
        <v/>
      </c>
      <c r="B392" s="527" t="str">
        <f t="shared" si="23"/>
        <v/>
      </c>
      <c r="C392" s="542">
        <v>378</v>
      </c>
      <c r="D392" s="529"/>
      <c r="E392" s="530"/>
      <c r="F392" s="531"/>
      <c r="G392" s="532"/>
      <c r="H392" s="530"/>
      <c r="I392" s="533"/>
      <c r="J392" s="532"/>
      <c r="K392" s="530"/>
      <c r="L392" s="534" t="str">
        <f>IF($K392="","",IF($E392="","",IF(B.TransitionalProg!$H$8&gt;0,"",VLOOKUP($E392,' A.Property'!$P$44:$R$50,2,FALSE))))</f>
        <v/>
      </c>
      <c r="M392" s="534" t="str">
        <f>IF($K392="","",IF($E392="","",IF(B.TransitionalProg!$H$8&gt;0,"",VLOOKUP($E392,' A.Property'!$P$44:$R$50,3,FALSE))))</f>
        <v/>
      </c>
      <c r="N392" s="535" t="str">
        <f>IF(K392="", "", IF(E392="", "",IF(B.TransitionalProg!$H$8&gt;0,"",IF(K392&lt;L392,"overHOUSED?",IF(K392&gt;M392, "OVERcrowded?","")))))</f>
        <v/>
      </c>
      <c r="O392" s="536"/>
      <c r="P392" s="737"/>
      <c r="Q392" s="532"/>
      <c r="R392" s="532"/>
      <c r="S392" s="532"/>
      <c r="T392" s="532"/>
      <c r="U392" s="826" t="str">
        <f t="shared" si="20"/>
        <v/>
      </c>
      <c r="V392" s="531"/>
      <c r="W392" s="532"/>
      <c r="X392" s="537" t="str">
        <f t="shared" si="21"/>
        <v/>
      </c>
      <c r="Y392" s="538">
        <f>INDEX(D2.Demographic!$G:$G,MATCH($C392,D2.Demographic!$C:$C,0))</f>
        <v>0</v>
      </c>
      <c r="Z392" s="538">
        <f>INDEX(D2.Demographic!$H:$H,MATCH($C392,D2.Demographic!$C:$C,0))</f>
        <v>0</v>
      </c>
      <c r="AA392" s="538">
        <f>INDEX(D2.Demographic!$I:$I,MATCH($C392,D2.Demographic!$C:$C,0))</f>
        <v>0</v>
      </c>
      <c r="AB392" s="538">
        <f>INDEX(D2.Demographic!$J:$J,MATCH($C392,D2.Demographic!$C:$C,0))</f>
        <v>0</v>
      </c>
      <c r="AC392" s="538">
        <f>INDEX(D2.Demographic!$K:$K,MATCH($C392,D2.Demographic!$C:$C,0))</f>
        <v>0</v>
      </c>
      <c r="AD392" s="538">
        <f>INDEX(D2.Demographic!$L:$L,MATCH($C392,D2.Demographic!$C:$C,0))</f>
        <v>0</v>
      </c>
      <c r="AE392" s="538">
        <f>INDEX(D2.Demographic!$M:$M,MATCH($C392,D2.Demographic!$C:$C,0))</f>
        <v>0</v>
      </c>
      <c r="AF392" s="538">
        <f>INDEX(D2.Demographic!$N:$N,MATCH($C392,D2.Demographic!$C:$C,0))</f>
        <v>0</v>
      </c>
    </row>
    <row r="393" spans="1:32" ht="20.100000000000001" customHeight="1">
      <c r="A393" s="527" t="str">
        <f t="shared" si="22"/>
        <v/>
      </c>
      <c r="B393" s="527" t="str">
        <f t="shared" si="23"/>
        <v/>
      </c>
      <c r="C393" s="542">
        <v>379</v>
      </c>
      <c r="D393" s="529"/>
      <c r="E393" s="530"/>
      <c r="F393" s="531"/>
      <c r="G393" s="532"/>
      <c r="H393" s="530"/>
      <c r="I393" s="533"/>
      <c r="J393" s="532"/>
      <c r="K393" s="530"/>
      <c r="L393" s="534" t="str">
        <f>IF($K393="","",IF($E393="","",IF(B.TransitionalProg!$H$8&gt;0,"",VLOOKUP($E393,' A.Property'!$P$44:$R$50,2,FALSE))))</f>
        <v/>
      </c>
      <c r="M393" s="534" t="str">
        <f>IF($K393="","",IF($E393="","",IF(B.TransitionalProg!$H$8&gt;0,"",VLOOKUP($E393,' A.Property'!$P$44:$R$50,3,FALSE))))</f>
        <v/>
      </c>
      <c r="N393" s="535" t="str">
        <f>IF(K393="", "", IF(E393="", "",IF(B.TransitionalProg!$H$8&gt;0,"",IF(K393&lt;L393,"overHOUSED?",IF(K393&gt;M393, "OVERcrowded?","")))))</f>
        <v/>
      </c>
      <c r="O393" s="536"/>
      <c r="P393" s="737"/>
      <c r="Q393" s="532"/>
      <c r="R393" s="532"/>
      <c r="S393" s="532"/>
      <c r="T393" s="532"/>
      <c r="U393" s="826" t="str">
        <f t="shared" si="20"/>
        <v/>
      </c>
      <c r="V393" s="531"/>
      <c r="W393" s="532"/>
      <c r="X393" s="537" t="str">
        <f t="shared" si="21"/>
        <v/>
      </c>
      <c r="Y393" s="538">
        <f>INDEX(D2.Demographic!$G:$G,MATCH($C393,D2.Demographic!$C:$C,0))</f>
        <v>0</v>
      </c>
      <c r="Z393" s="538">
        <f>INDEX(D2.Demographic!$H:$H,MATCH($C393,D2.Demographic!$C:$C,0))</f>
        <v>0</v>
      </c>
      <c r="AA393" s="538">
        <f>INDEX(D2.Demographic!$I:$I,MATCH($C393,D2.Demographic!$C:$C,0))</f>
        <v>0</v>
      </c>
      <c r="AB393" s="538">
        <f>INDEX(D2.Demographic!$J:$J,MATCH($C393,D2.Demographic!$C:$C,0))</f>
        <v>0</v>
      </c>
      <c r="AC393" s="538">
        <f>INDEX(D2.Demographic!$K:$K,MATCH($C393,D2.Demographic!$C:$C,0))</f>
        <v>0</v>
      </c>
      <c r="AD393" s="538">
        <f>INDEX(D2.Demographic!$L:$L,MATCH($C393,D2.Demographic!$C:$C,0))</f>
        <v>0</v>
      </c>
      <c r="AE393" s="538">
        <f>INDEX(D2.Demographic!$M:$M,MATCH($C393,D2.Demographic!$C:$C,0))</f>
        <v>0</v>
      </c>
      <c r="AF393" s="538">
        <f>INDEX(D2.Demographic!$N:$N,MATCH($C393,D2.Demographic!$C:$C,0))</f>
        <v>0</v>
      </c>
    </row>
    <row r="394" spans="1:32" ht="20.100000000000001" customHeight="1">
      <c r="A394" s="527" t="str">
        <f t="shared" si="22"/>
        <v/>
      </c>
      <c r="B394" s="527" t="str">
        <f t="shared" si="23"/>
        <v/>
      </c>
      <c r="C394" s="542">
        <v>380</v>
      </c>
      <c r="D394" s="529"/>
      <c r="E394" s="530"/>
      <c r="F394" s="531"/>
      <c r="G394" s="532"/>
      <c r="H394" s="530"/>
      <c r="I394" s="533"/>
      <c r="J394" s="532"/>
      <c r="K394" s="530"/>
      <c r="L394" s="534" t="str">
        <f>IF($K394="","",IF($E394="","",IF(B.TransitionalProg!$H$8&gt;0,"",VLOOKUP($E394,' A.Property'!$P$44:$R$50,2,FALSE))))</f>
        <v/>
      </c>
      <c r="M394" s="534" t="str">
        <f>IF($K394="","",IF($E394="","",IF(B.TransitionalProg!$H$8&gt;0,"",VLOOKUP($E394,' A.Property'!$P$44:$R$50,3,FALSE))))</f>
        <v/>
      </c>
      <c r="N394" s="535" t="str">
        <f>IF(K394="", "", IF(E394="", "",IF(B.TransitionalProg!$H$8&gt;0,"",IF(K394&lt;L394,"overHOUSED?",IF(K394&gt;M394, "OVERcrowded?","")))))</f>
        <v/>
      </c>
      <c r="O394" s="536"/>
      <c r="P394" s="737"/>
      <c r="Q394" s="532"/>
      <c r="R394" s="532"/>
      <c r="S394" s="532"/>
      <c r="T394" s="532"/>
      <c r="U394" s="826" t="str">
        <f t="shared" si="20"/>
        <v/>
      </c>
      <c r="V394" s="531"/>
      <c r="W394" s="532"/>
      <c r="X394" s="537" t="str">
        <f t="shared" si="21"/>
        <v/>
      </c>
      <c r="Y394" s="538">
        <f>INDEX(D2.Demographic!$G:$G,MATCH($C394,D2.Demographic!$C:$C,0))</f>
        <v>0</v>
      </c>
      <c r="Z394" s="538">
        <f>INDEX(D2.Demographic!$H:$H,MATCH($C394,D2.Demographic!$C:$C,0))</f>
        <v>0</v>
      </c>
      <c r="AA394" s="538">
        <f>INDEX(D2.Demographic!$I:$I,MATCH($C394,D2.Demographic!$C:$C,0))</f>
        <v>0</v>
      </c>
      <c r="AB394" s="538">
        <f>INDEX(D2.Demographic!$J:$J,MATCH($C394,D2.Demographic!$C:$C,0))</f>
        <v>0</v>
      </c>
      <c r="AC394" s="538">
        <f>INDEX(D2.Demographic!$K:$K,MATCH($C394,D2.Demographic!$C:$C,0))</f>
        <v>0</v>
      </c>
      <c r="AD394" s="538">
        <f>INDEX(D2.Demographic!$L:$L,MATCH($C394,D2.Demographic!$C:$C,0))</f>
        <v>0</v>
      </c>
      <c r="AE394" s="538">
        <f>INDEX(D2.Demographic!$M:$M,MATCH($C394,D2.Demographic!$C:$C,0))</f>
        <v>0</v>
      </c>
      <c r="AF394" s="538">
        <f>INDEX(D2.Demographic!$N:$N,MATCH($C394,D2.Demographic!$C:$C,0))</f>
        <v>0</v>
      </c>
    </row>
    <row r="395" spans="1:32" ht="20.100000000000001" customHeight="1">
      <c r="A395" s="527" t="str">
        <f t="shared" si="22"/>
        <v/>
      </c>
      <c r="B395" s="527" t="str">
        <f t="shared" si="23"/>
        <v/>
      </c>
      <c r="C395" s="542">
        <v>381</v>
      </c>
      <c r="D395" s="529"/>
      <c r="E395" s="530"/>
      <c r="F395" s="531"/>
      <c r="G395" s="532"/>
      <c r="H395" s="530"/>
      <c r="I395" s="533"/>
      <c r="J395" s="532"/>
      <c r="K395" s="530"/>
      <c r="L395" s="534" t="str">
        <f>IF($K395="","",IF($E395="","",IF(B.TransitionalProg!$H$8&gt;0,"",VLOOKUP($E395,' A.Property'!$P$44:$R$50,2,FALSE))))</f>
        <v/>
      </c>
      <c r="M395" s="534" t="str">
        <f>IF($K395="","",IF($E395="","",IF(B.TransitionalProg!$H$8&gt;0,"",VLOOKUP($E395,' A.Property'!$P$44:$R$50,3,FALSE))))</f>
        <v/>
      </c>
      <c r="N395" s="535" t="str">
        <f>IF(K395="", "", IF(E395="", "",IF(B.TransitionalProg!$H$8&gt;0,"",IF(K395&lt;L395,"overHOUSED?",IF(K395&gt;M395, "OVERcrowded?","")))))</f>
        <v/>
      </c>
      <c r="O395" s="536"/>
      <c r="P395" s="737"/>
      <c r="Q395" s="532"/>
      <c r="R395" s="532"/>
      <c r="S395" s="532"/>
      <c r="T395" s="532"/>
      <c r="U395" s="826" t="str">
        <f t="shared" si="20"/>
        <v/>
      </c>
      <c r="V395" s="531"/>
      <c r="W395" s="532"/>
      <c r="X395" s="537" t="str">
        <f t="shared" si="21"/>
        <v/>
      </c>
      <c r="Y395" s="538">
        <f>INDEX(D2.Demographic!$G:$G,MATCH($C395,D2.Demographic!$C:$C,0))</f>
        <v>0</v>
      </c>
      <c r="Z395" s="538">
        <f>INDEX(D2.Demographic!$H:$H,MATCH($C395,D2.Demographic!$C:$C,0))</f>
        <v>0</v>
      </c>
      <c r="AA395" s="538">
        <f>INDEX(D2.Demographic!$I:$I,MATCH($C395,D2.Demographic!$C:$C,0))</f>
        <v>0</v>
      </c>
      <c r="AB395" s="538">
        <f>INDEX(D2.Demographic!$J:$J,MATCH($C395,D2.Demographic!$C:$C,0))</f>
        <v>0</v>
      </c>
      <c r="AC395" s="538">
        <f>INDEX(D2.Demographic!$K:$K,MATCH($C395,D2.Demographic!$C:$C,0))</f>
        <v>0</v>
      </c>
      <c r="AD395" s="538">
        <f>INDEX(D2.Demographic!$L:$L,MATCH($C395,D2.Demographic!$C:$C,0))</f>
        <v>0</v>
      </c>
      <c r="AE395" s="538">
        <f>INDEX(D2.Demographic!$M:$M,MATCH($C395,D2.Demographic!$C:$C,0))</f>
        <v>0</v>
      </c>
      <c r="AF395" s="538">
        <f>INDEX(D2.Demographic!$N:$N,MATCH($C395,D2.Demographic!$C:$C,0))</f>
        <v>0</v>
      </c>
    </row>
    <row r="396" spans="1:32" ht="20.100000000000001" customHeight="1">
      <c r="A396" s="527" t="str">
        <f t="shared" si="22"/>
        <v/>
      </c>
      <c r="B396" s="527" t="str">
        <f t="shared" si="23"/>
        <v/>
      </c>
      <c r="C396" s="542">
        <v>382</v>
      </c>
      <c r="D396" s="529"/>
      <c r="E396" s="530"/>
      <c r="F396" s="531"/>
      <c r="G396" s="532"/>
      <c r="H396" s="530"/>
      <c r="I396" s="533"/>
      <c r="J396" s="532"/>
      <c r="K396" s="530"/>
      <c r="L396" s="534" t="str">
        <f>IF($K396="","",IF($E396="","",IF(B.TransitionalProg!$H$8&gt;0,"",VLOOKUP($E396,' A.Property'!$P$44:$R$50,2,FALSE))))</f>
        <v/>
      </c>
      <c r="M396" s="534" t="str">
        <f>IF($K396="","",IF($E396="","",IF(B.TransitionalProg!$H$8&gt;0,"",VLOOKUP($E396,' A.Property'!$P$44:$R$50,3,FALSE))))</f>
        <v/>
      </c>
      <c r="N396" s="535" t="str">
        <f>IF(K396="", "", IF(E396="", "",IF(B.TransitionalProg!$H$8&gt;0,"",IF(K396&lt;L396,"overHOUSED?",IF(K396&gt;M396, "OVERcrowded?","")))))</f>
        <v/>
      </c>
      <c r="O396" s="536"/>
      <c r="P396" s="737"/>
      <c r="Q396" s="532"/>
      <c r="R396" s="532"/>
      <c r="S396" s="532"/>
      <c r="T396" s="532"/>
      <c r="U396" s="826" t="str">
        <f t="shared" si="20"/>
        <v/>
      </c>
      <c r="V396" s="531"/>
      <c r="W396" s="532"/>
      <c r="X396" s="537" t="str">
        <f t="shared" si="21"/>
        <v/>
      </c>
      <c r="Y396" s="538">
        <f>INDEX(D2.Demographic!$G:$G,MATCH($C396,D2.Demographic!$C:$C,0))</f>
        <v>0</v>
      </c>
      <c r="Z396" s="538">
        <f>INDEX(D2.Demographic!$H:$H,MATCH($C396,D2.Demographic!$C:$C,0))</f>
        <v>0</v>
      </c>
      <c r="AA396" s="538">
        <f>INDEX(D2.Demographic!$I:$I,MATCH($C396,D2.Demographic!$C:$C,0))</f>
        <v>0</v>
      </c>
      <c r="AB396" s="538">
        <f>INDEX(D2.Demographic!$J:$J,MATCH($C396,D2.Demographic!$C:$C,0))</f>
        <v>0</v>
      </c>
      <c r="AC396" s="538">
        <f>INDEX(D2.Demographic!$K:$K,MATCH($C396,D2.Demographic!$C:$C,0))</f>
        <v>0</v>
      </c>
      <c r="AD396" s="538">
        <f>INDEX(D2.Demographic!$L:$L,MATCH($C396,D2.Demographic!$C:$C,0))</f>
        <v>0</v>
      </c>
      <c r="AE396" s="538">
        <f>INDEX(D2.Demographic!$M:$M,MATCH($C396,D2.Demographic!$C:$C,0))</f>
        <v>0</v>
      </c>
      <c r="AF396" s="538">
        <f>INDEX(D2.Demographic!$N:$N,MATCH($C396,D2.Demographic!$C:$C,0))</f>
        <v>0</v>
      </c>
    </row>
    <row r="397" spans="1:32" ht="20.100000000000001" customHeight="1">
      <c r="A397" s="527" t="str">
        <f t="shared" si="22"/>
        <v/>
      </c>
      <c r="B397" s="527" t="str">
        <f t="shared" si="23"/>
        <v/>
      </c>
      <c r="C397" s="542">
        <v>383</v>
      </c>
      <c r="D397" s="529"/>
      <c r="E397" s="530"/>
      <c r="F397" s="531"/>
      <c r="G397" s="532"/>
      <c r="H397" s="530"/>
      <c r="I397" s="533"/>
      <c r="J397" s="532"/>
      <c r="K397" s="530"/>
      <c r="L397" s="534" t="str">
        <f>IF($K397="","",IF($E397="","",IF(B.TransitionalProg!$H$8&gt;0,"",VLOOKUP($E397,' A.Property'!$P$44:$R$50,2,FALSE))))</f>
        <v/>
      </c>
      <c r="M397" s="534" t="str">
        <f>IF($K397="","",IF($E397="","",IF(B.TransitionalProg!$H$8&gt;0,"",VLOOKUP($E397,' A.Property'!$P$44:$R$50,3,FALSE))))</f>
        <v/>
      </c>
      <c r="N397" s="535" t="str">
        <f>IF(K397="", "", IF(E397="", "",IF(B.TransitionalProg!$H$8&gt;0,"",IF(K397&lt;L397,"overHOUSED?",IF(K397&gt;M397, "OVERcrowded?","")))))</f>
        <v/>
      </c>
      <c r="O397" s="536"/>
      <c r="P397" s="737"/>
      <c r="Q397" s="532"/>
      <c r="R397" s="532"/>
      <c r="S397" s="532"/>
      <c r="T397" s="532"/>
      <c r="U397" s="826" t="str">
        <f t="shared" si="20"/>
        <v/>
      </c>
      <c r="V397" s="531"/>
      <c r="W397" s="532"/>
      <c r="X397" s="537" t="str">
        <f t="shared" si="21"/>
        <v/>
      </c>
      <c r="Y397" s="538">
        <f>INDEX(D2.Demographic!$G:$G,MATCH($C397,D2.Demographic!$C:$C,0))</f>
        <v>0</v>
      </c>
      <c r="Z397" s="538">
        <f>INDEX(D2.Demographic!$H:$H,MATCH($C397,D2.Demographic!$C:$C,0))</f>
        <v>0</v>
      </c>
      <c r="AA397" s="538">
        <f>INDEX(D2.Demographic!$I:$I,MATCH($C397,D2.Demographic!$C:$C,0))</f>
        <v>0</v>
      </c>
      <c r="AB397" s="538">
        <f>INDEX(D2.Demographic!$J:$J,MATCH($C397,D2.Demographic!$C:$C,0))</f>
        <v>0</v>
      </c>
      <c r="AC397" s="538">
        <f>INDEX(D2.Demographic!$K:$K,MATCH($C397,D2.Demographic!$C:$C,0))</f>
        <v>0</v>
      </c>
      <c r="AD397" s="538">
        <f>INDEX(D2.Demographic!$L:$L,MATCH($C397,D2.Demographic!$C:$C,0))</f>
        <v>0</v>
      </c>
      <c r="AE397" s="538">
        <f>INDEX(D2.Demographic!$M:$M,MATCH($C397,D2.Demographic!$C:$C,0))</f>
        <v>0</v>
      </c>
      <c r="AF397" s="538">
        <f>INDEX(D2.Demographic!$N:$N,MATCH($C397,D2.Demographic!$C:$C,0))</f>
        <v>0</v>
      </c>
    </row>
    <row r="398" spans="1:32" ht="20.100000000000001" customHeight="1">
      <c r="A398" s="527" t="str">
        <f t="shared" si="22"/>
        <v/>
      </c>
      <c r="B398" s="527" t="str">
        <f t="shared" si="23"/>
        <v/>
      </c>
      <c r="C398" s="542">
        <v>384</v>
      </c>
      <c r="D398" s="529"/>
      <c r="E398" s="530"/>
      <c r="F398" s="531"/>
      <c r="G398" s="532"/>
      <c r="H398" s="530"/>
      <c r="I398" s="533"/>
      <c r="J398" s="532"/>
      <c r="K398" s="530"/>
      <c r="L398" s="534" t="str">
        <f>IF($K398="","",IF($E398="","",IF(B.TransitionalProg!$H$8&gt;0,"",VLOOKUP($E398,' A.Property'!$P$44:$R$50,2,FALSE))))</f>
        <v/>
      </c>
      <c r="M398" s="534" t="str">
        <f>IF($K398="","",IF($E398="","",IF(B.TransitionalProg!$H$8&gt;0,"",VLOOKUP($E398,' A.Property'!$P$44:$R$50,3,FALSE))))</f>
        <v/>
      </c>
      <c r="N398" s="535" t="str">
        <f>IF(K398="", "", IF(E398="", "",IF(B.TransitionalProg!$H$8&gt;0,"",IF(K398&lt;L398,"overHOUSED?",IF(K398&gt;M398, "OVERcrowded?","")))))</f>
        <v/>
      </c>
      <c r="O398" s="536"/>
      <c r="P398" s="737"/>
      <c r="Q398" s="532"/>
      <c r="R398" s="532"/>
      <c r="S398" s="532"/>
      <c r="T398" s="532"/>
      <c r="U398" s="826" t="str">
        <f t="shared" si="20"/>
        <v/>
      </c>
      <c r="V398" s="531"/>
      <c r="W398" s="532"/>
      <c r="X398" s="537" t="str">
        <f t="shared" si="21"/>
        <v/>
      </c>
      <c r="Y398" s="538">
        <f>INDEX(D2.Demographic!$G:$G,MATCH($C398,D2.Demographic!$C:$C,0))</f>
        <v>0</v>
      </c>
      <c r="Z398" s="538">
        <f>INDEX(D2.Demographic!$H:$H,MATCH($C398,D2.Demographic!$C:$C,0))</f>
        <v>0</v>
      </c>
      <c r="AA398" s="538">
        <f>INDEX(D2.Demographic!$I:$I,MATCH($C398,D2.Demographic!$C:$C,0))</f>
        <v>0</v>
      </c>
      <c r="AB398" s="538">
        <f>INDEX(D2.Demographic!$J:$J,MATCH($C398,D2.Demographic!$C:$C,0))</f>
        <v>0</v>
      </c>
      <c r="AC398" s="538">
        <f>INDEX(D2.Demographic!$K:$K,MATCH($C398,D2.Demographic!$C:$C,0))</f>
        <v>0</v>
      </c>
      <c r="AD398" s="538">
        <f>INDEX(D2.Demographic!$L:$L,MATCH($C398,D2.Demographic!$C:$C,0))</f>
        <v>0</v>
      </c>
      <c r="AE398" s="538">
        <f>INDEX(D2.Demographic!$M:$M,MATCH($C398,D2.Demographic!$C:$C,0))</f>
        <v>0</v>
      </c>
      <c r="AF398" s="538">
        <f>INDEX(D2.Demographic!$N:$N,MATCH($C398,D2.Demographic!$C:$C,0))</f>
        <v>0</v>
      </c>
    </row>
    <row r="399" spans="1:32" ht="20.100000000000001" customHeight="1">
      <c r="A399" s="527" t="str">
        <f t="shared" si="22"/>
        <v/>
      </c>
      <c r="B399" s="527" t="str">
        <f t="shared" si="23"/>
        <v/>
      </c>
      <c r="C399" s="542">
        <v>385</v>
      </c>
      <c r="D399" s="529"/>
      <c r="E399" s="530"/>
      <c r="F399" s="531"/>
      <c r="G399" s="532"/>
      <c r="H399" s="530"/>
      <c r="I399" s="533"/>
      <c r="J399" s="532"/>
      <c r="K399" s="530"/>
      <c r="L399" s="534" t="str">
        <f>IF($K399="","",IF($E399="","",IF(B.TransitionalProg!$H$8&gt;0,"",VLOOKUP($E399,' A.Property'!$P$44:$R$50,2,FALSE))))</f>
        <v/>
      </c>
      <c r="M399" s="534" t="str">
        <f>IF($K399="","",IF($E399="","",IF(B.TransitionalProg!$H$8&gt;0,"",VLOOKUP($E399,' A.Property'!$P$44:$R$50,3,FALSE))))</f>
        <v/>
      </c>
      <c r="N399" s="535" t="str">
        <f>IF(K399="", "", IF(E399="", "",IF(B.TransitionalProg!$H$8&gt;0,"",IF(K399&lt;L399,"overHOUSED?",IF(K399&gt;M399, "OVERcrowded?","")))))</f>
        <v/>
      </c>
      <c r="O399" s="536"/>
      <c r="P399" s="737"/>
      <c r="Q399" s="532"/>
      <c r="R399" s="532"/>
      <c r="S399" s="532"/>
      <c r="T399" s="532"/>
      <c r="U399" s="826" t="str">
        <f t="shared" si="20"/>
        <v/>
      </c>
      <c r="V399" s="531"/>
      <c r="W399" s="532"/>
      <c r="X399" s="537" t="str">
        <f t="shared" si="21"/>
        <v/>
      </c>
      <c r="Y399" s="538">
        <f>INDEX(D2.Demographic!$G:$G,MATCH($C399,D2.Demographic!$C:$C,0))</f>
        <v>0</v>
      </c>
      <c r="Z399" s="538">
        <f>INDEX(D2.Demographic!$H:$H,MATCH($C399,D2.Demographic!$C:$C,0))</f>
        <v>0</v>
      </c>
      <c r="AA399" s="538">
        <f>INDEX(D2.Demographic!$I:$I,MATCH($C399,D2.Demographic!$C:$C,0))</f>
        <v>0</v>
      </c>
      <c r="AB399" s="538">
        <f>INDEX(D2.Demographic!$J:$J,MATCH($C399,D2.Demographic!$C:$C,0))</f>
        <v>0</v>
      </c>
      <c r="AC399" s="538">
        <f>INDEX(D2.Demographic!$K:$K,MATCH($C399,D2.Demographic!$C:$C,0))</f>
        <v>0</v>
      </c>
      <c r="AD399" s="538">
        <f>INDEX(D2.Demographic!$L:$L,MATCH($C399,D2.Demographic!$C:$C,0))</f>
        <v>0</v>
      </c>
      <c r="AE399" s="538">
        <f>INDEX(D2.Demographic!$M:$M,MATCH($C399,D2.Demographic!$C:$C,0))</f>
        <v>0</v>
      </c>
      <c r="AF399" s="538">
        <f>INDEX(D2.Demographic!$N:$N,MATCH($C399,D2.Demographic!$C:$C,0))</f>
        <v>0</v>
      </c>
    </row>
    <row r="400" spans="1:32" ht="20.100000000000001" customHeight="1">
      <c r="A400" s="527" t="str">
        <f t="shared" si="22"/>
        <v/>
      </c>
      <c r="B400" s="527" t="str">
        <f t="shared" si="23"/>
        <v/>
      </c>
      <c r="C400" s="542">
        <v>386</v>
      </c>
      <c r="D400" s="529"/>
      <c r="E400" s="530"/>
      <c r="F400" s="531"/>
      <c r="G400" s="532"/>
      <c r="H400" s="530"/>
      <c r="I400" s="533"/>
      <c r="J400" s="532"/>
      <c r="K400" s="530"/>
      <c r="L400" s="534" t="str">
        <f>IF($K400="","",IF($E400="","",IF(B.TransitionalProg!$H$8&gt;0,"",VLOOKUP($E400,' A.Property'!$P$44:$R$50,2,FALSE))))</f>
        <v/>
      </c>
      <c r="M400" s="534" t="str">
        <f>IF($K400="","",IF($E400="","",IF(B.TransitionalProg!$H$8&gt;0,"",VLOOKUP($E400,' A.Property'!$P$44:$R$50,3,FALSE))))</f>
        <v/>
      </c>
      <c r="N400" s="535" t="str">
        <f>IF(K400="", "", IF(E400="", "",IF(B.TransitionalProg!$H$8&gt;0,"",IF(K400&lt;L400,"overHOUSED?",IF(K400&gt;M400, "OVERcrowded?","")))))</f>
        <v/>
      </c>
      <c r="O400" s="536"/>
      <c r="P400" s="737"/>
      <c r="Q400" s="532"/>
      <c r="R400" s="532"/>
      <c r="S400" s="532"/>
      <c r="T400" s="532"/>
      <c r="U400" s="826" t="str">
        <f t="shared" ref="U400:U414" si="24">IF(S400&gt;0, IF(J400&gt;0, (S400+T400)*12/J400, ""),"")</f>
        <v/>
      </c>
      <c r="V400" s="531"/>
      <c r="W400" s="532"/>
      <c r="X400" s="537" t="str">
        <f t="shared" ref="X400:X414" si="25">IF(S400-W400=0,"",W400/(S400-W400))</f>
        <v/>
      </c>
      <c r="Y400" s="538">
        <f>INDEX(D2.Demographic!$G:$G,MATCH($C400,D2.Demographic!$C:$C,0))</f>
        <v>0</v>
      </c>
      <c r="Z400" s="538">
        <f>INDEX(D2.Demographic!$H:$H,MATCH($C400,D2.Demographic!$C:$C,0))</f>
        <v>0</v>
      </c>
      <c r="AA400" s="538">
        <f>INDEX(D2.Demographic!$I:$I,MATCH($C400,D2.Demographic!$C:$C,0))</f>
        <v>0</v>
      </c>
      <c r="AB400" s="538">
        <f>INDEX(D2.Demographic!$J:$J,MATCH($C400,D2.Demographic!$C:$C,0))</f>
        <v>0</v>
      </c>
      <c r="AC400" s="538">
        <f>INDEX(D2.Demographic!$K:$K,MATCH($C400,D2.Demographic!$C:$C,0))</f>
        <v>0</v>
      </c>
      <c r="AD400" s="538">
        <f>INDEX(D2.Demographic!$L:$L,MATCH($C400,D2.Demographic!$C:$C,0))</f>
        <v>0</v>
      </c>
      <c r="AE400" s="538">
        <f>INDEX(D2.Demographic!$M:$M,MATCH($C400,D2.Demographic!$C:$C,0))</f>
        <v>0</v>
      </c>
      <c r="AF400" s="538">
        <f>INDEX(D2.Demographic!$N:$N,MATCH($C400,D2.Demographic!$C:$C,0))</f>
        <v>0</v>
      </c>
    </row>
    <row r="401" spans="1:32" ht="20.100000000000001" customHeight="1">
      <c r="A401" s="527" t="str">
        <f t="shared" ref="A401:A414" si="26">IF(D401&lt;&gt;"", $A$15, "")</f>
        <v/>
      </c>
      <c r="B401" s="527" t="str">
        <f t="shared" ref="B401:B414" si="27">IF(D401&lt;&gt;"", B$15, "")</f>
        <v/>
      </c>
      <c r="C401" s="542">
        <v>387</v>
      </c>
      <c r="D401" s="529"/>
      <c r="E401" s="530"/>
      <c r="F401" s="531"/>
      <c r="G401" s="532"/>
      <c r="H401" s="530"/>
      <c r="I401" s="533"/>
      <c r="J401" s="532"/>
      <c r="K401" s="530"/>
      <c r="L401" s="534" t="str">
        <f>IF($K401="","",IF($E401="","",IF(B.TransitionalProg!$H$8&gt;0,"",VLOOKUP($E401,' A.Property'!$P$44:$R$50,2,FALSE))))</f>
        <v/>
      </c>
      <c r="M401" s="534" t="str">
        <f>IF($K401="","",IF($E401="","",IF(B.TransitionalProg!$H$8&gt;0,"",VLOOKUP($E401,' A.Property'!$P$44:$R$50,3,FALSE))))</f>
        <v/>
      </c>
      <c r="N401" s="535" t="str">
        <f>IF(K401="", "", IF(E401="", "",IF(B.TransitionalProg!$H$8&gt;0,"",IF(K401&lt;L401,"overHOUSED?",IF(K401&gt;M401, "OVERcrowded?","")))))</f>
        <v/>
      </c>
      <c r="O401" s="536"/>
      <c r="P401" s="737"/>
      <c r="Q401" s="532"/>
      <c r="R401" s="532"/>
      <c r="S401" s="532"/>
      <c r="T401" s="532"/>
      <c r="U401" s="826" t="str">
        <f t="shared" si="24"/>
        <v/>
      </c>
      <c r="V401" s="531"/>
      <c r="W401" s="532"/>
      <c r="X401" s="537" t="str">
        <f t="shared" si="25"/>
        <v/>
      </c>
      <c r="Y401" s="538">
        <f>INDEX(D2.Demographic!$G:$G,MATCH($C401,D2.Demographic!$C:$C,0))</f>
        <v>0</v>
      </c>
      <c r="Z401" s="538">
        <f>INDEX(D2.Demographic!$H:$H,MATCH($C401,D2.Demographic!$C:$C,0))</f>
        <v>0</v>
      </c>
      <c r="AA401" s="538">
        <f>INDEX(D2.Demographic!$I:$I,MATCH($C401,D2.Demographic!$C:$C,0))</f>
        <v>0</v>
      </c>
      <c r="AB401" s="538">
        <f>INDEX(D2.Demographic!$J:$J,MATCH($C401,D2.Demographic!$C:$C,0))</f>
        <v>0</v>
      </c>
      <c r="AC401" s="538">
        <f>INDEX(D2.Demographic!$K:$K,MATCH($C401,D2.Demographic!$C:$C,0))</f>
        <v>0</v>
      </c>
      <c r="AD401" s="538">
        <f>INDEX(D2.Demographic!$L:$L,MATCH($C401,D2.Demographic!$C:$C,0))</f>
        <v>0</v>
      </c>
      <c r="AE401" s="538">
        <f>INDEX(D2.Demographic!$M:$M,MATCH($C401,D2.Demographic!$C:$C,0))</f>
        <v>0</v>
      </c>
      <c r="AF401" s="538">
        <f>INDEX(D2.Demographic!$N:$N,MATCH($C401,D2.Demographic!$C:$C,0))</f>
        <v>0</v>
      </c>
    </row>
    <row r="402" spans="1:32" ht="20.100000000000001" customHeight="1">
      <c r="A402" s="527" t="str">
        <f t="shared" si="26"/>
        <v/>
      </c>
      <c r="B402" s="527" t="str">
        <f t="shared" si="27"/>
        <v/>
      </c>
      <c r="C402" s="542">
        <v>388</v>
      </c>
      <c r="D402" s="529"/>
      <c r="E402" s="530"/>
      <c r="F402" s="531"/>
      <c r="G402" s="532"/>
      <c r="H402" s="530"/>
      <c r="I402" s="533"/>
      <c r="J402" s="532"/>
      <c r="K402" s="530"/>
      <c r="L402" s="534" t="str">
        <f>IF($K402="","",IF($E402="","",IF(B.TransitionalProg!$H$8&gt;0,"",VLOOKUP($E402,' A.Property'!$P$44:$R$50,2,FALSE))))</f>
        <v/>
      </c>
      <c r="M402" s="534" t="str">
        <f>IF($K402="","",IF($E402="","",IF(B.TransitionalProg!$H$8&gt;0,"",VLOOKUP($E402,' A.Property'!$P$44:$R$50,3,FALSE))))</f>
        <v/>
      </c>
      <c r="N402" s="535" t="str">
        <f>IF(K402="", "", IF(E402="", "",IF(B.TransitionalProg!$H$8&gt;0,"",IF(K402&lt;L402,"overHOUSED?",IF(K402&gt;M402, "OVERcrowded?","")))))</f>
        <v/>
      </c>
      <c r="O402" s="536"/>
      <c r="P402" s="737"/>
      <c r="Q402" s="532"/>
      <c r="R402" s="532"/>
      <c r="S402" s="532"/>
      <c r="T402" s="532"/>
      <c r="U402" s="826" t="str">
        <f t="shared" si="24"/>
        <v/>
      </c>
      <c r="V402" s="531"/>
      <c r="W402" s="532"/>
      <c r="X402" s="537" t="str">
        <f t="shared" si="25"/>
        <v/>
      </c>
      <c r="Y402" s="538">
        <f>INDEX(D2.Demographic!$G:$G,MATCH($C402,D2.Demographic!$C:$C,0))</f>
        <v>0</v>
      </c>
      <c r="Z402" s="538">
        <f>INDEX(D2.Demographic!$H:$H,MATCH($C402,D2.Demographic!$C:$C,0))</f>
        <v>0</v>
      </c>
      <c r="AA402" s="538">
        <f>INDEX(D2.Demographic!$I:$I,MATCH($C402,D2.Demographic!$C:$C,0))</f>
        <v>0</v>
      </c>
      <c r="AB402" s="538">
        <f>INDEX(D2.Demographic!$J:$J,MATCH($C402,D2.Demographic!$C:$C,0))</f>
        <v>0</v>
      </c>
      <c r="AC402" s="538">
        <f>INDEX(D2.Demographic!$K:$K,MATCH($C402,D2.Demographic!$C:$C,0))</f>
        <v>0</v>
      </c>
      <c r="AD402" s="538">
        <f>INDEX(D2.Demographic!$L:$L,MATCH($C402,D2.Demographic!$C:$C,0))</f>
        <v>0</v>
      </c>
      <c r="AE402" s="538">
        <f>INDEX(D2.Demographic!$M:$M,MATCH($C402,D2.Demographic!$C:$C,0))</f>
        <v>0</v>
      </c>
      <c r="AF402" s="538">
        <f>INDEX(D2.Demographic!$N:$N,MATCH($C402,D2.Demographic!$C:$C,0))</f>
        <v>0</v>
      </c>
    </row>
    <row r="403" spans="1:32" ht="20.100000000000001" customHeight="1">
      <c r="A403" s="527" t="str">
        <f t="shared" si="26"/>
        <v/>
      </c>
      <c r="B403" s="527" t="str">
        <f t="shared" si="27"/>
        <v/>
      </c>
      <c r="C403" s="542">
        <v>389</v>
      </c>
      <c r="D403" s="529"/>
      <c r="E403" s="530"/>
      <c r="F403" s="531"/>
      <c r="G403" s="532"/>
      <c r="H403" s="530"/>
      <c r="I403" s="533"/>
      <c r="J403" s="532"/>
      <c r="K403" s="530"/>
      <c r="L403" s="534" t="str">
        <f>IF($K403="","",IF($E403="","",IF(B.TransitionalProg!$H$8&gt;0,"",VLOOKUP($E403,' A.Property'!$P$44:$R$50,2,FALSE))))</f>
        <v/>
      </c>
      <c r="M403" s="534" t="str">
        <f>IF($K403="","",IF($E403="","",IF(B.TransitionalProg!$H$8&gt;0,"",VLOOKUP($E403,' A.Property'!$P$44:$R$50,3,FALSE))))</f>
        <v/>
      </c>
      <c r="N403" s="535" t="str">
        <f>IF(K403="", "", IF(E403="", "",IF(B.TransitionalProg!$H$8&gt;0,"",IF(K403&lt;L403,"overHOUSED?",IF(K403&gt;M403, "OVERcrowded?","")))))</f>
        <v/>
      </c>
      <c r="O403" s="536"/>
      <c r="P403" s="737"/>
      <c r="Q403" s="532"/>
      <c r="R403" s="532"/>
      <c r="S403" s="532"/>
      <c r="T403" s="532"/>
      <c r="U403" s="826" t="str">
        <f t="shared" si="24"/>
        <v/>
      </c>
      <c r="V403" s="531"/>
      <c r="W403" s="532"/>
      <c r="X403" s="537" t="str">
        <f t="shared" si="25"/>
        <v/>
      </c>
      <c r="Y403" s="538">
        <f>INDEX(D2.Demographic!$G:$G,MATCH($C403,D2.Demographic!$C:$C,0))</f>
        <v>0</v>
      </c>
      <c r="Z403" s="538">
        <f>INDEX(D2.Demographic!$H:$H,MATCH($C403,D2.Demographic!$C:$C,0))</f>
        <v>0</v>
      </c>
      <c r="AA403" s="538">
        <f>INDEX(D2.Demographic!$I:$I,MATCH($C403,D2.Demographic!$C:$C,0))</f>
        <v>0</v>
      </c>
      <c r="AB403" s="538">
        <f>INDEX(D2.Demographic!$J:$J,MATCH($C403,D2.Demographic!$C:$C,0))</f>
        <v>0</v>
      </c>
      <c r="AC403" s="538">
        <f>INDEX(D2.Demographic!$K:$K,MATCH($C403,D2.Demographic!$C:$C,0))</f>
        <v>0</v>
      </c>
      <c r="AD403" s="538">
        <f>INDEX(D2.Demographic!$L:$L,MATCH($C403,D2.Demographic!$C:$C,0))</f>
        <v>0</v>
      </c>
      <c r="AE403" s="538">
        <f>INDEX(D2.Demographic!$M:$M,MATCH($C403,D2.Demographic!$C:$C,0))</f>
        <v>0</v>
      </c>
      <c r="AF403" s="538">
        <f>INDEX(D2.Demographic!$N:$N,MATCH($C403,D2.Demographic!$C:$C,0))</f>
        <v>0</v>
      </c>
    </row>
    <row r="404" spans="1:32" ht="20.100000000000001" customHeight="1">
      <c r="A404" s="527" t="str">
        <f t="shared" si="26"/>
        <v/>
      </c>
      <c r="B404" s="527" t="str">
        <f t="shared" si="27"/>
        <v/>
      </c>
      <c r="C404" s="542">
        <v>390</v>
      </c>
      <c r="D404" s="529"/>
      <c r="E404" s="530"/>
      <c r="F404" s="531"/>
      <c r="G404" s="532"/>
      <c r="H404" s="530"/>
      <c r="I404" s="533"/>
      <c r="J404" s="532"/>
      <c r="K404" s="530"/>
      <c r="L404" s="534" t="str">
        <f>IF($K404="","",IF($E404="","",IF(B.TransitionalProg!$H$8&gt;0,"",VLOOKUP($E404,' A.Property'!$P$44:$R$50,2,FALSE))))</f>
        <v/>
      </c>
      <c r="M404" s="534" t="str">
        <f>IF($K404="","",IF($E404="","",IF(B.TransitionalProg!$H$8&gt;0,"",VLOOKUP($E404,' A.Property'!$P$44:$R$50,3,FALSE))))</f>
        <v/>
      </c>
      <c r="N404" s="535" t="str">
        <f>IF(K404="", "", IF(E404="", "",IF(B.TransitionalProg!$H$8&gt;0,"",IF(K404&lt;L404,"overHOUSED?",IF(K404&gt;M404, "OVERcrowded?","")))))</f>
        <v/>
      </c>
      <c r="O404" s="536"/>
      <c r="P404" s="737"/>
      <c r="Q404" s="532"/>
      <c r="R404" s="532"/>
      <c r="S404" s="532"/>
      <c r="T404" s="532"/>
      <c r="U404" s="826" t="str">
        <f t="shared" si="24"/>
        <v/>
      </c>
      <c r="V404" s="531"/>
      <c r="W404" s="532"/>
      <c r="X404" s="537" t="str">
        <f t="shared" si="25"/>
        <v/>
      </c>
      <c r="Y404" s="538">
        <f>INDEX(D2.Demographic!$G:$G,MATCH($C404,D2.Demographic!$C:$C,0))</f>
        <v>0</v>
      </c>
      <c r="Z404" s="538">
        <f>INDEX(D2.Demographic!$H:$H,MATCH($C404,D2.Demographic!$C:$C,0))</f>
        <v>0</v>
      </c>
      <c r="AA404" s="538">
        <f>INDEX(D2.Demographic!$I:$I,MATCH($C404,D2.Demographic!$C:$C,0))</f>
        <v>0</v>
      </c>
      <c r="AB404" s="538">
        <f>INDEX(D2.Demographic!$J:$J,MATCH($C404,D2.Demographic!$C:$C,0))</f>
        <v>0</v>
      </c>
      <c r="AC404" s="538">
        <f>INDEX(D2.Demographic!$K:$K,MATCH($C404,D2.Demographic!$C:$C,0))</f>
        <v>0</v>
      </c>
      <c r="AD404" s="538">
        <f>INDEX(D2.Demographic!$L:$L,MATCH($C404,D2.Demographic!$C:$C,0))</f>
        <v>0</v>
      </c>
      <c r="AE404" s="538">
        <f>INDEX(D2.Demographic!$M:$M,MATCH($C404,D2.Demographic!$C:$C,0))</f>
        <v>0</v>
      </c>
      <c r="AF404" s="538">
        <f>INDEX(D2.Demographic!$N:$N,MATCH($C404,D2.Demographic!$C:$C,0))</f>
        <v>0</v>
      </c>
    </row>
    <row r="405" spans="1:32" ht="20.100000000000001" customHeight="1">
      <c r="A405" s="527" t="str">
        <f t="shared" si="26"/>
        <v/>
      </c>
      <c r="B405" s="527" t="str">
        <f t="shared" si="27"/>
        <v/>
      </c>
      <c r="C405" s="542">
        <v>391</v>
      </c>
      <c r="D405" s="529"/>
      <c r="E405" s="530"/>
      <c r="F405" s="531"/>
      <c r="G405" s="532"/>
      <c r="H405" s="530"/>
      <c r="I405" s="533"/>
      <c r="J405" s="532"/>
      <c r="K405" s="530"/>
      <c r="L405" s="534" t="str">
        <f>IF($K405="","",IF($E405="","",IF(B.TransitionalProg!$H$8&gt;0,"",VLOOKUP($E405,' A.Property'!$P$44:$R$50,2,FALSE))))</f>
        <v/>
      </c>
      <c r="M405" s="534" t="str">
        <f>IF($K405="","",IF($E405="","",IF(B.TransitionalProg!$H$8&gt;0,"",VLOOKUP($E405,' A.Property'!$P$44:$R$50,3,FALSE))))</f>
        <v/>
      </c>
      <c r="N405" s="535" t="str">
        <f>IF(K405="", "", IF(E405="", "",IF(B.TransitionalProg!$H$8&gt;0,"",IF(K405&lt;L405,"overHOUSED?",IF(K405&gt;M405, "OVERcrowded?","")))))</f>
        <v/>
      </c>
      <c r="O405" s="536"/>
      <c r="P405" s="737"/>
      <c r="Q405" s="532"/>
      <c r="R405" s="532"/>
      <c r="S405" s="532"/>
      <c r="T405" s="532"/>
      <c r="U405" s="826" t="str">
        <f t="shared" si="24"/>
        <v/>
      </c>
      <c r="V405" s="531"/>
      <c r="W405" s="532"/>
      <c r="X405" s="537" t="str">
        <f t="shared" si="25"/>
        <v/>
      </c>
      <c r="Y405" s="538">
        <f>INDEX(D2.Demographic!$G:$G,MATCH($C405,D2.Demographic!$C:$C,0))</f>
        <v>0</v>
      </c>
      <c r="Z405" s="538">
        <f>INDEX(D2.Demographic!$H:$H,MATCH($C405,D2.Demographic!$C:$C,0))</f>
        <v>0</v>
      </c>
      <c r="AA405" s="538">
        <f>INDEX(D2.Demographic!$I:$I,MATCH($C405,D2.Demographic!$C:$C,0))</f>
        <v>0</v>
      </c>
      <c r="AB405" s="538">
        <f>INDEX(D2.Demographic!$J:$J,MATCH($C405,D2.Demographic!$C:$C,0))</f>
        <v>0</v>
      </c>
      <c r="AC405" s="538">
        <f>INDEX(D2.Demographic!$K:$K,MATCH($C405,D2.Demographic!$C:$C,0))</f>
        <v>0</v>
      </c>
      <c r="AD405" s="538">
        <f>INDEX(D2.Demographic!$L:$L,MATCH($C405,D2.Demographic!$C:$C,0))</f>
        <v>0</v>
      </c>
      <c r="AE405" s="538">
        <f>INDEX(D2.Demographic!$M:$M,MATCH($C405,D2.Demographic!$C:$C,0))</f>
        <v>0</v>
      </c>
      <c r="AF405" s="538">
        <f>INDEX(D2.Demographic!$N:$N,MATCH($C405,D2.Demographic!$C:$C,0))</f>
        <v>0</v>
      </c>
    </row>
    <row r="406" spans="1:32" ht="20.100000000000001" customHeight="1">
      <c r="A406" s="527" t="str">
        <f t="shared" si="26"/>
        <v/>
      </c>
      <c r="B406" s="527" t="str">
        <f t="shared" si="27"/>
        <v/>
      </c>
      <c r="C406" s="542">
        <v>392</v>
      </c>
      <c r="D406" s="529"/>
      <c r="E406" s="530"/>
      <c r="F406" s="531"/>
      <c r="G406" s="532"/>
      <c r="H406" s="530"/>
      <c r="I406" s="533"/>
      <c r="J406" s="532"/>
      <c r="K406" s="530"/>
      <c r="L406" s="534" t="str">
        <f>IF($K406="","",IF($E406="","",IF(B.TransitionalProg!$H$8&gt;0,"",VLOOKUP($E406,' A.Property'!$P$44:$R$50,2,FALSE))))</f>
        <v/>
      </c>
      <c r="M406" s="534" t="str">
        <f>IF($K406="","",IF($E406="","",IF(B.TransitionalProg!$H$8&gt;0,"",VLOOKUP($E406,' A.Property'!$P$44:$R$50,3,FALSE))))</f>
        <v/>
      </c>
      <c r="N406" s="535" t="str">
        <f>IF(K406="", "", IF(E406="", "",IF(B.TransitionalProg!$H$8&gt;0,"",IF(K406&lt;L406,"overHOUSED?",IF(K406&gt;M406, "OVERcrowded?","")))))</f>
        <v/>
      </c>
      <c r="O406" s="536"/>
      <c r="P406" s="737"/>
      <c r="Q406" s="532"/>
      <c r="R406" s="532"/>
      <c r="S406" s="532"/>
      <c r="T406" s="532"/>
      <c r="U406" s="826" t="str">
        <f t="shared" si="24"/>
        <v/>
      </c>
      <c r="V406" s="531"/>
      <c r="W406" s="532"/>
      <c r="X406" s="537" t="str">
        <f t="shared" si="25"/>
        <v/>
      </c>
      <c r="Y406" s="538">
        <f>INDEX(D2.Demographic!$G:$G,MATCH($C406,D2.Demographic!$C:$C,0))</f>
        <v>0</v>
      </c>
      <c r="Z406" s="538">
        <f>INDEX(D2.Demographic!$H:$H,MATCH($C406,D2.Demographic!$C:$C,0))</f>
        <v>0</v>
      </c>
      <c r="AA406" s="538">
        <f>INDEX(D2.Demographic!$I:$I,MATCH($C406,D2.Demographic!$C:$C,0))</f>
        <v>0</v>
      </c>
      <c r="AB406" s="538">
        <f>INDEX(D2.Demographic!$J:$J,MATCH($C406,D2.Demographic!$C:$C,0))</f>
        <v>0</v>
      </c>
      <c r="AC406" s="538">
        <f>INDEX(D2.Demographic!$K:$K,MATCH($C406,D2.Demographic!$C:$C,0))</f>
        <v>0</v>
      </c>
      <c r="AD406" s="538">
        <f>INDEX(D2.Demographic!$L:$L,MATCH($C406,D2.Demographic!$C:$C,0))</f>
        <v>0</v>
      </c>
      <c r="AE406" s="538">
        <f>INDEX(D2.Demographic!$M:$M,MATCH($C406,D2.Demographic!$C:$C,0))</f>
        <v>0</v>
      </c>
      <c r="AF406" s="538">
        <f>INDEX(D2.Demographic!$N:$N,MATCH($C406,D2.Demographic!$C:$C,0))</f>
        <v>0</v>
      </c>
    </row>
    <row r="407" spans="1:32" ht="20.100000000000001" customHeight="1">
      <c r="A407" s="527" t="str">
        <f t="shared" si="26"/>
        <v/>
      </c>
      <c r="B407" s="527" t="str">
        <f t="shared" si="27"/>
        <v/>
      </c>
      <c r="C407" s="542">
        <v>393</v>
      </c>
      <c r="D407" s="529"/>
      <c r="E407" s="530"/>
      <c r="F407" s="531"/>
      <c r="G407" s="532"/>
      <c r="H407" s="530"/>
      <c r="I407" s="533"/>
      <c r="J407" s="532"/>
      <c r="K407" s="530"/>
      <c r="L407" s="534" t="str">
        <f>IF($K407="","",IF($E407="","",IF(B.TransitionalProg!$H$8&gt;0,"",VLOOKUP($E407,' A.Property'!$P$44:$R$50,2,FALSE))))</f>
        <v/>
      </c>
      <c r="M407" s="534" t="str">
        <f>IF($K407="","",IF($E407="","",IF(B.TransitionalProg!$H$8&gt;0,"",VLOOKUP($E407,' A.Property'!$P$44:$R$50,3,FALSE))))</f>
        <v/>
      </c>
      <c r="N407" s="535" t="str">
        <f>IF(K407="", "", IF(E407="", "",IF(B.TransitionalProg!$H$8&gt;0,"",IF(K407&lt;L407,"overHOUSED?",IF(K407&gt;M407, "OVERcrowded?","")))))</f>
        <v/>
      </c>
      <c r="O407" s="536"/>
      <c r="P407" s="737"/>
      <c r="Q407" s="532"/>
      <c r="R407" s="532"/>
      <c r="S407" s="532"/>
      <c r="T407" s="532"/>
      <c r="U407" s="826" t="str">
        <f t="shared" si="24"/>
        <v/>
      </c>
      <c r="V407" s="531"/>
      <c r="W407" s="532"/>
      <c r="X407" s="537" t="str">
        <f t="shared" si="25"/>
        <v/>
      </c>
      <c r="Y407" s="538">
        <f>INDEX(D2.Demographic!$G:$G,MATCH($C407,D2.Demographic!$C:$C,0))</f>
        <v>0</v>
      </c>
      <c r="Z407" s="538">
        <f>INDEX(D2.Demographic!$H:$H,MATCH($C407,D2.Demographic!$C:$C,0))</f>
        <v>0</v>
      </c>
      <c r="AA407" s="538">
        <f>INDEX(D2.Demographic!$I:$I,MATCH($C407,D2.Demographic!$C:$C,0))</f>
        <v>0</v>
      </c>
      <c r="AB407" s="538">
        <f>INDEX(D2.Demographic!$J:$J,MATCH($C407,D2.Demographic!$C:$C,0))</f>
        <v>0</v>
      </c>
      <c r="AC407" s="538">
        <f>INDEX(D2.Demographic!$K:$K,MATCH($C407,D2.Demographic!$C:$C,0))</f>
        <v>0</v>
      </c>
      <c r="AD407" s="538">
        <f>INDEX(D2.Demographic!$L:$L,MATCH($C407,D2.Demographic!$C:$C,0))</f>
        <v>0</v>
      </c>
      <c r="AE407" s="538">
        <f>INDEX(D2.Demographic!$M:$M,MATCH($C407,D2.Demographic!$C:$C,0))</f>
        <v>0</v>
      </c>
      <c r="AF407" s="538">
        <f>INDEX(D2.Demographic!$N:$N,MATCH($C407,D2.Demographic!$C:$C,0))</f>
        <v>0</v>
      </c>
    </row>
    <row r="408" spans="1:32" ht="20.100000000000001" customHeight="1">
      <c r="A408" s="527" t="str">
        <f t="shared" si="26"/>
        <v/>
      </c>
      <c r="B408" s="527" t="str">
        <f t="shared" si="27"/>
        <v/>
      </c>
      <c r="C408" s="542">
        <v>394</v>
      </c>
      <c r="D408" s="529"/>
      <c r="E408" s="530"/>
      <c r="F408" s="531"/>
      <c r="G408" s="532"/>
      <c r="H408" s="530"/>
      <c r="I408" s="533"/>
      <c r="J408" s="532"/>
      <c r="K408" s="530"/>
      <c r="L408" s="534" t="str">
        <f>IF($K408="","",IF($E408="","",IF(B.TransitionalProg!$H$8&gt;0,"",VLOOKUP($E408,' A.Property'!$P$44:$R$50,2,FALSE))))</f>
        <v/>
      </c>
      <c r="M408" s="534" t="str">
        <f>IF($K408="","",IF($E408="","",IF(B.TransitionalProg!$H$8&gt;0,"",VLOOKUP($E408,' A.Property'!$P$44:$R$50,3,FALSE))))</f>
        <v/>
      </c>
      <c r="N408" s="535" t="str">
        <f>IF(K408="", "", IF(E408="", "",IF(B.TransitionalProg!$H$8&gt;0,"",IF(K408&lt;L408,"overHOUSED?",IF(K408&gt;M408, "OVERcrowded?","")))))</f>
        <v/>
      </c>
      <c r="O408" s="536"/>
      <c r="P408" s="737"/>
      <c r="Q408" s="532"/>
      <c r="R408" s="532"/>
      <c r="S408" s="532"/>
      <c r="T408" s="532"/>
      <c r="U408" s="826" t="str">
        <f t="shared" si="24"/>
        <v/>
      </c>
      <c r="V408" s="531"/>
      <c r="W408" s="532"/>
      <c r="X408" s="537" t="str">
        <f t="shared" si="25"/>
        <v/>
      </c>
      <c r="Y408" s="538">
        <f>INDEX(D2.Demographic!$G:$G,MATCH($C408,D2.Demographic!$C:$C,0))</f>
        <v>0</v>
      </c>
      <c r="Z408" s="538">
        <f>INDEX(D2.Demographic!$H:$H,MATCH($C408,D2.Demographic!$C:$C,0))</f>
        <v>0</v>
      </c>
      <c r="AA408" s="538">
        <f>INDEX(D2.Demographic!$I:$I,MATCH($C408,D2.Demographic!$C:$C,0))</f>
        <v>0</v>
      </c>
      <c r="AB408" s="538">
        <f>INDEX(D2.Demographic!$J:$J,MATCH($C408,D2.Demographic!$C:$C,0))</f>
        <v>0</v>
      </c>
      <c r="AC408" s="538">
        <f>INDEX(D2.Demographic!$K:$K,MATCH($C408,D2.Demographic!$C:$C,0))</f>
        <v>0</v>
      </c>
      <c r="AD408" s="538">
        <f>INDEX(D2.Demographic!$L:$L,MATCH($C408,D2.Demographic!$C:$C,0))</f>
        <v>0</v>
      </c>
      <c r="AE408" s="538">
        <f>INDEX(D2.Demographic!$M:$M,MATCH($C408,D2.Demographic!$C:$C,0))</f>
        <v>0</v>
      </c>
      <c r="AF408" s="538">
        <f>INDEX(D2.Demographic!$N:$N,MATCH($C408,D2.Demographic!$C:$C,0))</f>
        <v>0</v>
      </c>
    </row>
    <row r="409" spans="1:32" ht="20.100000000000001" customHeight="1">
      <c r="A409" s="527" t="str">
        <f t="shared" si="26"/>
        <v/>
      </c>
      <c r="B409" s="527" t="str">
        <f t="shared" si="27"/>
        <v/>
      </c>
      <c r="C409" s="542">
        <v>395</v>
      </c>
      <c r="D409" s="529"/>
      <c r="E409" s="530"/>
      <c r="F409" s="531"/>
      <c r="G409" s="532"/>
      <c r="H409" s="530"/>
      <c r="I409" s="533"/>
      <c r="J409" s="532"/>
      <c r="K409" s="530"/>
      <c r="L409" s="534" t="str">
        <f>IF($K409="","",IF($E409="","",IF(B.TransitionalProg!$H$8&gt;0,"",VLOOKUP($E409,' A.Property'!$P$44:$R$50,2,FALSE))))</f>
        <v/>
      </c>
      <c r="M409" s="534" t="str">
        <f>IF($K409="","",IF($E409="","",IF(B.TransitionalProg!$H$8&gt;0,"",VLOOKUP($E409,' A.Property'!$P$44:$R$50,3,FALSE))))</f>
        <v/>
      </c>
      <c r="N409" s="535" t="str">
        <f>IF(K409="", "", IF(E409="", "",IF(B.TransitionalProg!$H$8&gt;0,"",IF(K409&lt;L409,"overHOUSED?",IF(K409&gt;M409, "OVERcrowded?","")))))</f>
        <v/>
      </c>
      <c r="O409" s="536"/>
      <c r="P409" s="737"/>
      <c r="Q409" s="532"/>
      <c r="R409" s="532"/>
      <c r="S409" s="532"/>
      <c r="T409" s="532"/>
      <c r="U409" s="826" t="str">
        <f t="shared" si="24"/>
        <v/>
      </c>
      <c r="V409" s="531"/>
      <c r="W409" s="532"/>
      <c r="X409" s="537" t="str">
        <f t="shared" si="25"/>
        <v/>
      </c>
      <c r="Y409" s="538">
        <f>INDEX(D2.Demographic!$G:$G,MATCH($C409,D2.Demographic!$C:$C,0))</f>
        <v>0</v>
      </c>
      <c r="Z409" s="538">
        <f>INDEX(D2.Demographic!$H:$H,MATCH($C409,D2.Demographic!$C:$C,0))</f>
        <v>0</v>
      </c>
      <c r="AA409" s="538">
        <f>INDEX(D2.Demographic!$I:$I,MATCH($C409,D2.Demographic!$C:$C,0))</f>
        <v>0</v>
      </c>
      <c r="AB409" s="538">
        <f>INDEX(D2.Demographic!$J:$J,MATCH($C409,D2.Demographic!$C:$C,0))</f>
        <v>0</v>
      </c>
      <c r="AC409" s="538">
        <f>INDEX(D2.Demographic!$K:$K,MATCH($C409,D2.Demographic!$C:$C,0))</f>
        <v>0</v>
      </c>
      <c r="AD409" s="538">
        <f>INDEX(D2.Demographic!$L:$L,MATCH($C409,D2.Demographic!$C:$C,0))</f>
        <v>0</v>
      </c>
      <c r="AE409" s="538">
        <f>INDEX(D2.Demographic!$M:$M,MATCH($C409,D2.Demographic!$C:$C,0))</f>
        <v>0</v>
      </c>
      <c r="AF409" s="538">
        <f>INDEX(D2.Demographic!$N:$N,MATCH($C409,D2.Demographic!$C:$C,0))</f>
        <v>0</v>
      </c>
    </row>
    <row r="410" spans="1:32" ht="20.100000000000001" customHeight="1">
      <c r="A410" s="527" t="str">
        <f t="shared" si="26"/>
        <v/>
      </c>
      <c r="B410" s="527" t="str">
        <f t="shared" si="27"/>
        <v/>
      </c>
      <c r="C410" s="542">
        <v>396</v>
      </c>
      <c r="D410" s="529"/>
      <c r="E410" s="530"/>
      <c r="F410" s="531"/>
      <c r="G410" s="532"/>
      <c r="H410" s="530"/>
      <c r="I410" s="533"/>
      <c r="J410" s="532"/>
      <c r="K410" s="530"/>
      <c r="L410" s="534" t="str">
        <f>IF($K410="","",IF($E410="","",IF(B.TransitionalProg!$H$8&gt;0,"",VLOOKUP($E410,' A.Property'!$P$44:$R$50,2,FALSE))))</f>
        <v/>
      </c>
      <c r="M410" s="534" t="str">
        <f>IF($K410="","",IF($E410="","",IF(B.TransitionalProg!$H$8&gt;0,"",VLOOKUP($E410,' A.Property'!$P$44:$R$50,3,FALSE))))</f>
        <v/>
      </c>
      <c r="N410" s="535" t="str">
        <f>IF(K410="", "", IF(E410="", "",IF(B.TransitionalProg!$H$8&gt;0,"",IF(K410&lt;L410,"overHOUSED?",IF(K410&gt;M410, "OVERcrowded?","")))))</f>
        <v/>
      </c>
      <c r="O410" s="536"/>
      <c r="P410" s="737"/>
      <c r="Q410" s="532"/>
      <c r="R410" s="532"/>
      <c r="S410" s="532"/>
      <c r="T410" s="532"/>
      <c r="U410" s="826" t="str">
        <f t="shared" si="24"/>
        <v/>
      </c>
      <c r="V410" s="531"/>
      <c r="W410" s="532"/>
      <c r="X410" s="537" t="str">
        <f t="shared" si="25"/>
        <v/>
      </c>
      <c r="Y410" s="538">
        <f>INDEX(D2.Demographic!$G:$G,MATCH($C410,D2.Demographic!$C:$C,0))</f>
        <v>0</v>
      </c>
      <c r="Z410" s="538">
        <f>INDEX(D2.Demographic!$H:$H,MATCH($C410,D2.Demographic!$C:$C,0))</f>
        <v>0</v>
      </c>
      <c r="AA410" s="538">
        <f>INDEX(D2.Demographic!$I:$I,MATCH($C410,D2.Demographic!$C:$C,0))</f>
        <v>0</v>
      </c>
      <c r="AB410" s="538">
        <f>INDEX(D2.Demographic!$J:$J,MATCH($C410,D2.Demographic!$C:$C,0))</f>
        <v>0</v>
      </c>
      <c r="AC410" s="538">
        <f>INDEX(D2.Demographic!$K:$K,MATCH($C410,D2.Demographic!$C:$C,0))</f>
        <v>0</v>
      </c>
      <c r="AD410" s="538">
        <f>INDEX(D2.Demographic!$L:$L,MATCH($C410,D2.Demographic!$C:$C,0))</f>
        <v>0</v>
      </c>
      <c r="AE410" s="538">
        <f>INDEX(D2.Demographic!$M:$M,MATCH($C410,D2.Demographic!$C:$C,0))</f>
        <v>0</v>
      </c>
      <c r="AF410" s="538">
        <f>INDEX(D2.Demographic!$N:$N,MATCH($C410,D2.Demographic!$C:$C,0))</f>
        <v>0</v>
      </c>
    </row>
    <row r="411" spans="1:32" ht="20.100000000000001" customHeight="1">
      <c r="A411" s="527" t="str">
        <f t="shared" si="26"/>
        <v/>
      </c>
      <c r="B411" s="527" t="str">
        <f t="shared" si="27"/>
        <v/>
      </c>
      <c r="C411" s="542">
        <v>397</v>
      </c>
      <c r="D411" s="529"/>
      <c r="E411" s="530"/>
      <c r="F411" s="531"/>
      <c r="G411" s="532"/>
      <c r="H411" s="530"/>
      <c r="I411" s="533"/>
      <c r="J411" s="532"/>
      <c r="K411" s="530"/>
      <c r="L411" s="534" t="str">
        <f>IF($K411="","",IF($E411="","",IF(B.TransitionalProg!$H$8&gt;0,"",VLOOKUP($E411,' A.Property'!$P$44:$R$50,2,FALSE))))</f>
        <v/>
      </c>
      <c r="M411" s="534" t="str">
        <f>IF($K411="","",IF($E411="","",IF(B.TransitionalProg!$H$8&gt;0,"",VLOOKUP($E411,' A.Property'!$P$44:$R$50,3,FALSE))))</f>
        <v/>
      </c>
      <c r="N411" s="535" t="str">
        <f>IF(K411="", "", IF(E411="", "",IF(B.TransitionalProg!$H$8&gt;0,"",IF(K411&lt;L411,"overHOUSED?",IF(K411&gt;M411, "OVERcrowded?","")))))</f>
        <v/>
      </c>
      <c r="O411" s="536"/>
      <c r="P411" s="737"/>
      <c r="Q411" s="532"/>
      <c r="R411" s="532"/>
      <c r="S411" s="532"/>
      <c r="T411" s="532"/>
      <c r="U411" s="826" t="str">
        <f t="shared" si="24"/>
        <v/>
      </c>
      <c r="V411" s="531"/>
      <c r="W411" s="532"/>
      <c r="X411" s="537" t="str">
        <f t="shared" si="25"/>
        <v/>
      </c>
      <c r="Y411" s="538">
        <f>INDEX(D2.Demographic!$G:$G,MATCH($C411,D2.Demographic!$C:$C,0))</f>
        <v>0</v>
      </c>
      <c r="Z411" s="538">
        <f>INDEX(D2.Demographic!$H:$H,MATCH($C411,D2.Demographic!$C:$C,0))</f>
        <v>0</v>
      </c>
      <c r="AA411" s="538">
        <f>INDEX(D2.Demographic!$I:$I,MATCH($C411,D2.Demographic!$C:$C,0))</f>
        <v>0</v>
      </c>
      <c r="AB411" s="538">
        <f>INDEX(D2.Demographic!$J:$J,MATCH($C411,D2.Demographic!$C:$C,0))</f>
        <v>0</v>
      </c>
      <c r="AC411" s="538">
        <f>INDEX(D2.Demographic!$K:$K,MATCH($C411,D2.Demographic!$C:$C,0))</f>
        <v>0</v>
      </c>
      <c r="AD411" s="538">
        <f>INDEX(D2.Demographic!$L:$L,MATCH($C411,D2.Demographic!$C:$C,0))</f>
        <v>0</v>
      </c>
      <c r="AE411" s="538">
        <f>INDEX(D2.Demographic!$M:$M,MATCH($C411,D2.Demographic!$C:$C,0))</f>
        <v>0</v>
      </c>
      <c r="AF411" s="538">
        <f>INDEX(D2.Demographic!$N:$N,MATCH($C411,D2.Demographic!$C:$C,0))</f>
        <v>0</v>
      </c>
    </row>
    <row r="412" spans="1:32" ht="20.100000000000001" customHeight="1">
      <c r="A412" s="527" t="str">
        <f t="shared" si="26"/>
        <v/>
      </c>
      <c r="B412" s="527" t="str">
        <f t="shared" si="27"/>
        <v/>
      </c>
      <c r="C412" s="542">
        <v>398</v>
      </c>
      <c r="D412" s="529"/>
      <c r="E412" s="530"/>
      <c r="F412" s="531"/>
      <c r="G412" s="532"/>
      <c r="H412" s="530"/>
      <c r="I412" s="533"/>
      <c r="J412" s="532"/>
      <c r="K412" s="530"/>
      <c r="L412" s="534" t="str">
        <f>IF($K412="","",IF($E412="","",IF(B.TransitionalProg!$H$8&gt;0,"",VLOOKUP($E412,' A.Property'!$P$44:$R$50,2,FALSE))))</f>
        <v/>
      </c>
      <c r="M412" s="534" t="str">
        <f>IF($K412="","",IF($E412="","",IF(B.TransitionalProg!$H$8&gt;0,"",VLOOKUP($E412,' A.Property'!$P$44:$R$50,3,FALSE))))</f>
        <v/>
      </c>
      <c r="N412" s="535" t="str">
        <f>IF(K412="", "", IF(E412="", "",IF(B.TransitionalProg!$H$8&gt;0,"",IF(K412&lt;L412,"overHOUSED?",IF(K412&gt;M412, "OVERcrowded?","")))))</f>
        <v/>
      </c>
      <c r="O412" s="536"/>
      <c r="P412" s="737"/>
      <c r="Q412" s="532"/>
      <c r="R412" s="532"/>
      <c r="S412" s="532"/>
      <c r="T412" s="532"/>
      <c r="U412" s="826" t="str">
        <f t="shared" si="24"/>
        <v/>
      </c>
      <c r="V412" s="531"/>
      <c r="W412" s="532"/>
      <c r="X412" s="537" t="str">
        <f t="shared" si="25"/>
        <v/>
      </c>
      <c r="Y412" s="538">
        <f>INDEX(D2.Demographic!$G:$G,MATCH($C412,D2.Demographic!$C:$C,0))</f>
        <v>0</v>
      </c>
      <c r="Z412" s="538">
        <f>INDEX(D2.Demographic!$H:$H,MATCH($C412,D2.Demographic!$C:$C,0))</f>
        <v>0</v>
      </c>
      <c r="AA412" s="538">
        <f>INDEX(D2.Demographic!$I:$I,MATCH($C412,D2.Demographic!$C:$C,0))</f>
        <v>0</v>
      </c>
      <c r="AB412" s="538">
        <f>INDEX(D2.Demographic!$J:$J,MATCH($C412,D2.Demographic!$C:$C,0))</f>
        <v>0</v>
      </c>
      <c r="AC412" s="538">
        <f>INDEX(D2.Demographic!$K:$K,MATCH($C412,D2.Demographic!$C:$C,0))</f>
        <v>0</v>
      </c>
      <c r="AD412" s="538">
        <f>INDEX(D2.Demographic!$L:$L,MATCH($C412,D2.Demographic!$C:$C,0))</f>
        <v>0</v>
      </c>
      <c r="AE412" s="538">
        <f>INDEX(D2.Demographic!$M:$M,MATCH($C412,D2.Demographic!$C:$C,0))</f>
        <v>0</v>
      </c>
      <c r="AF412" s="538">
        <f>INDEX(D2.Demographic!$N:$N,MATCH($C412,D2.Demographic!$C:$C,0))</f>
        <v>0</v>
      </c>
    </row>
    <row r="413" spans="1:32" ht="20.100000000000001" customHeight="1">
      <c r="A413" s="527" t="str">
        <f t="shared" si="26"/>
        <v/>
      </c>
      <c r="B413" s="527" t="str">
        <f t="shared" si="27"/>
        <v/>
      </c>
      <c r="C413" s="542">
        <v>399</v>
      </c>
      <c r="D413" s="529"/>
      <c r="E413" s="530"/>
      <c r="F413" s="531"/>
      <c r="G413" s="532"/>
      <c r="H413" s="530"/>
      <c r="I413" s="533"/>
      <c r="J413" s="532"/>
      <c r="K413" s="530"/>
      <c r="L413" s="534" t="str">
        <f>IF($K413="","",IF($E413="","",IF(B.TransitionalProg!$H$8&gt;0,"",VLOOKUP($E413,' A.Property'!$P$44:$R$50,2,FALSE))))</f>
        <v/>
      </c>
      <c r="M413" s="534" t="str">
        <f>IF($K413="","",IF($E413="","",IF(B.TransitionalProg!$H$8&gt;0,"",VLOOKUP($E413,' A.Property'!$P$44:$R$50,3,FALSE))))</f>
        <v/>
      </c>
      <c r="N413" s="535" t="str">
        <f>IF(K413="", "", IF(E413="", "",IF(B.TransitionalProg!$H$8&gt;0,"",IF(K413&lt;L413,"overHOUSED?",IF(K413&gt;M413, "OVERcrowded?","")))))</f>
        <v/>
      </c>
      <c r="O413" s="536"/>
      <c r="P413" s="737"/>
      <c r="Q413" s="532"/>
      <c r="R413" s="532"/>
      <c r="S413" s="532"/>
      <c r="T413" s="532"/>
      <c r="U413" s="826" t="str">
        <f t="shared" si="24"/>
        <v/>
      </c>
      <c r="V413" s="531"/>
      <c r="W413" s="532"/>
      <c r="X413" s="537" t="str">
        <f t="shared" si="25"/>
        <v/>
      </c>
      <c r="Y413" s="538">
        <f>INDEX(D2.Demographic!$G:$G,MATCH($C413,D2.Demographic!$C:$C,0))</f>
        <v>0</v>
      </c>
      <c r="Z413" s="538">
        <f>INDEX(D2.Demographic!$H:$H,MATCH($C413,D2.Demographic!$C:$C,0))</f>
        <v>0</v>
      </c>
      <c r="AA413" s="538">
        <f>INDEX(D2.Demographic!$I:$I,MATCH($C413,D2.Demographic!$C:$C,0))</f>
        <v>0</v>
      </c>
      <c r="AB413" s="538">
        <f>INDEX(D2.Demographic!$J:$J,MATCH($C413,D2.Demographic!$C:$C,0))</f>
        <v>0</v>
      </c>
      <c r="AC413" s="538">
        <f>INDEX(D2.Demographic!$K:$K,MATCH($C413,D2.Demographic!$C:$C,0))</f>
        <v>0</v>
      </c>
      <c r="AD413" s="538">
        <f>INDEX(D2.Demographic!$L:$L,MATCH($C413,D2.Demographic!$C:$C,0))</f>
        <v>0</v>
      </c>
      <c r="AE413" s="538">
        <f>INDEX(D2.Demographic!$M:$M,MATCH($C413,D2.Demographic!$C:$C,0))</f>
        <v>0</v>
      </c>
      <c r="AF413" s="538">
        <f>INDEX(D2.Demographic!$N:$N,MATCH($C413,D2.Demographic!$C:$C,0))</f>
        <v>0</v>
      </c>
    </row>
    <row r="414" spans="1:32" ht="20.100000000000001" customHeight="1">
      <c r="A414" s="527" t="str">
        <f t="shared" si="26"/>
        <v/>
      </c>
      <c r="B414" s="527" t="str">
        <f t="shared" si="27"/>
        <v/>
      </c>
      <c r="C414" s="542">
        <v>400</v>
      </c>
      <c r="D414" s="529"/>
      <c r="E414" s="530"/>
      <c r="F414" s="531"/>
      <c r="G414" s="532"/>
      <c r="H414" s="530"/>
      <c r="I414" s="533"/>
      <c r="J414" s="532"/>
      <c r="K414" s="530"/>
      <c r="L414" s="534" t="str">
        <f>IF($K414="","",IF($E414="","",IF(B.TransitionalProg!$H$8&gt;0,"",VLOOKUP($E414,' A.Property'!$P$44:$R$50,2,FALSE))))</f>
        <v/>
      </c>
      <c r="M414" s="534" t="str">
        <f>IF($K414="","",IF($E414="","",IF(B.TransitionalProg!$H$8&gt;0,"",VLOOKUP($E414,' A.Property'!$P$44:$R$50,3,FALSE))))</f>
        <v/>
      </c>
      <c r="N414" s="535" t="str">
        <f>IF(K414="", "", IF(E414="", "",IF(B.TransitionalProg!$H$8&gt;0,"",IF(K414&lt;L414,"overHOUSED?",IF(K414&gt;M414, "OVERcrowded?","")))))</f>
        <v/>
      </c>
      <c r="O414" s="536"/>
      <c r="P414" s="737"/>
      <c r="Q414" s="532"/>
      <c r="R414" s="532"/>
      <c r="S414" s="532"/>
      <c r="T414" s="532"/>
      <c r="U414" s="826" t="str">
        <f t="shared" si="24"/>
        <v/>
      </c>
      <c r="V414" s="531"/>
      <c r="W414" s="532"/>
      <c r="X414" s="537" t="str">
        <f t="shared" si="25"/>
        <v/>
      </c>
      <c r="Y414" s="538">
        <f>INDEX(D2.Demographic!$G:$G,MATCH($C414,D2.Demographic!$C:$C,0))</f>
        <v>0</v>
      </c>
      <c r="Z414" s="538">
        <f>INDEX(D2.Demographic!$H:$H,MATCH($C414,D2.Demographic!$C:$C,0))</f>
        <v>0</v>
      </c>
      <c r="AA414" s="538">
        <f>INDEX(D2.Demographic!$I:$I,MATCH($C414,D2.Demographic!$C:$C,0))</f>
        <v>0</v>
      </c>
      <c r="AB414" s="538">
        <f>INDEX(D2.Demographic!$J:$J,MATCH($C414,D2.Demographic!$C:$C,0))</f>
        <v>0</v>
      </c>
      <c r="AC414" s="538">
        <f>INDEX(D2.Demographic!$K:$K,MATCH($C414,D2.Demographic!$C:$C,0))</f>
        <v>0</v>
      </c>
      <c r="AD414" s="538">
        <f>INDEX(D2.Demographic!$L:$L,MATCH($C414,D2.Demographic!$C:$C,0))</f>
        <v>0</v>
      </c>
      <c r="AE414" s="538">
        <f>INDEX(D2.Demographic!$M:$M,MATCH($C414,D2.Demographic!$C:$C,0))</f>
        <v>0</v>
      </c>
      <c r="AF414" s="538">
        <f>INDEX(D2.Demographic!$N:$N,MATCH($C414,D2.Demographic!$C:$C,0))</f>
        <v>0</v>
      </c>
    </row>
    <row r="415" spans="1:32" s="806" customFormat="1" ht="20.100000000000001" hidden="1" customHeight="1">
      <c r="A415" s="791"/>
      <c r="B415" s="791"/>
      <c r="C415" s="792"/>
      <c r="D415" s="793"/>
      <c r="E415" s="794"/>
      <c r="F415" s="795"/>
      <c r="G415" s="796"/>
      <c r="H415" s="797"/>
      <c r="I415" s="798"/>
      <c r="J415" s="796"/>
      <c r="K415" s="797"/>
      <c r="L415" s="799"/>
      <c r="M415" s="800"/>
      <c r="N415" s="801"/>
      <c r="O415" s="802"/>
      <c r="P415" s="794"/>
      <c r="Q415" s="803"/>
      <c r="R415" s="796"/>
      <c r="S415" s="804"/>
      <c r="T415" s="804"/>
      <c r="U415" s="796"/>
      <c r="V415" s="798"/>
      <c r="W415" s="796"/>
      <c r="X415" s="805"/>
    </row>
    <row r="416" spans="1:32" ht="69" hidden="1" customHeight="1">
      <c r="A416" s="551" t="s">
        <v>243</v>
      </c>
      <c r="B416" s="552"/>
      <c r="C416" s="553"/>
      <c r="D416" s="738">
        <f>COUNTA(D15:D414)</f>
        <v>0</v>
      </c>
      <c r="E416" s="738"/>
      <c r="F416" s="739" t="str">
        <f>IF(D416=0, "To Be Determined", IF(B.TransitionalProg!$H$8&gt;0, IF(D416&lt;&gt;B.TransitionalProg!$H$8+' A.Property'!$I$52,"Incomplete - household counts do not match","OK"), IF(D416&lt;&gt;' A.Property'!$I$52, "Incomplete - unit counts do not match", "OK")))</f>
        <v>To Be Determined</v>
      </c>
      <c r="G416" s="556" t="s">
        <v>277</v>
      </c>
      <c r="H416" s="557"/>
      <c r="I416" s="557"/>
      <c r="J416" s="557"/>
      <c r="K416" s="553">
        <f>SUM(K15:K415)</f>
        <v>0</v>
      </c>
      <c r="L416" s="558" t="s">
        <v>276</v>
      </c>
      <c r="M416" s="740" t="str">
        <f>IF(AND(K416=0,N416&lt;=0), "To Be Determined", IF(N416&gt;O416, "Incomplete - Narrative not entered for all required rows", "OK"))</f>
        <v>To Be Determined</v>
      </c>
      <c r="N416" s="741">
        <f>COUNTIF(N15:N414, "*over*")</f>
        <v>0</v>
      </c>
      <c r="O416" s="741">
        <f>COUNTA(O15:O414)</f>
        <v>0</v>
      </c>
      <c r="P416" s="742">
        <f>COUNTIF(P15:P414, "*")</f>
        <v>0</v>
      </c>
      <c r="Q416" s="1010" t="s">
        <v>278</v>
      </c>
      <c r="R416" s="1011"/>
      <c r="S416" s="743" t="str">
        <f>IF(D416=0, "To Be Determined", IF(D416&gt;P416, "Incomplete - Rental Assistance Type Not Entered", IF(D416&gt;T416, "Incomplete - Utility Allowances Not Entered","OK")))</f>
        <v>To Be Determined</v>
      </c>
      <c r="T416" s="744">
        <f>COUNTIF(T15:T414, "0") + COUNTIF(T15:T414, "&gt;1")</f>
        <v>0</v>
      </c>
      <c r="U416" s="825"/>
      <c r="V416" s="557"/>
      <c r="W416" s="559"/>
      <c r="X416" s="560"/>
    </row>
    <row r="417" spans="1:43" ht="20.100000000000001" hidden="1" customHeight="1">
      <c r="A417" s="561" t="s">
        <v>242</v>
      </c>
      <c r="E417" s="564">
        <f>SUM(F417,M417,S417)</f>
        <v>0</v>
      </c>
      <c r="F417" s="565">
        <f>IF(F416="ok",1,0)</f>
        <v>0</v>
      </c>
      <c r="M417" s="565">
        <f>IF(M416="ok",1,0)</f>
        <v>0</v>
      </c>
      <c r="S417" s="565">
        <f>IF(S416="ok",1,0)</f>
        <v>0</v>
      </c>
    </row>
    <row r="418" spans="1:43" s="562" customFormat="1" ht="20.100000000000001" hidden="1" customHeight="1">
      <c r="A418" s="482"/>
      <c r="B418" s="482"/>
      <c r="D418" s="745" t="s">
        <v>724</v>
      </c>
      <c r="E418" s="566" t="s">
        <v>595</v>
      </c>
      <c r="K418" s="482"/>
      <c r="L418" s="482"/>
      <c r="M418" s="482"/>
      <c r="N418" s="482"/>
      <c r="O418" s="482"/>
      <c r="P418" s="482"/>
      <c r="Q418" s="482"/>
      <c r="R418" s="482"/>
      <c r="S418" s="482"/>
      <c r="T418" s="482"/>
      <c r="U418" s="482"/>
      <c r="V418" s="482"/>
      <c r="W418" s="482"/>
      <c r="X418" s="483"/>
      <c r="Y418" s="482"/>
      <c r="Z418" s="482"/>
      <c r="AA418" s="482"/>
      <c r="AB418" s="482"/>
      <c r="AC418" s="482"/>
      <c r="AD418" s="482"/>
      <c r="AE418" s="482"/>
      <c r="AF418" s="482"/>
      <c r="AG418" s="482"/>
      <c r="AH418" s="482"/>
      <c r="AI418" s="482"/>
      <c r="AJ418" s="482"/>
      <c r="AK418" s="482"/>
      <c r="AL418" s="482"/>
      <c r="AM418" s="482"/>
      <c r="AN418" s="482"/>
      <c r="AO418" s="482"/>
      <c r="AP418" s="482"/>
      <c r="AQ418" s="482"/>
    </row>
    <row r="419" spans="1:43" s="562" customFormat="1" ht="20.100000000000001" hidden="1" customHeight="1">
      <c r="A419" s="482"/>
      <c r="B419" s="482"/>
      <c r="D419" s="563"/>
      <c r="K419" s="482"/>
      <c r="L419" s="482"/>
      <c r="M419" s="482"/>
      <c r="N419" s="482"/>
      <c r="O419" s="482"/>
      <c r="P419" s="482"/>
      <c r="Q419" s="482"/>
      <c r="R419" s="482"/>
      <c r="S419" s="482"/>
      <c r="T419" s="482"/>
      <c r="U419" s="482"/>
      <c r="V419" s="482"/>
      <c r="W419" s="482"/>
      <c r="X419" s="483"/>
      <c r="Y419" s="482"/>
      <c r="Z419" s="482"/>
      <c r="AA419" s="482"/>
      <c r="AB419" s="482"/>
      <c r="AC419" s="482"/>
      <c r="AD419" s="482"/>
      <c r="AE419" s="482"/>
      <c r="AF419" s="482"/>
      <c r="AG419" s="482"/>
      <c r="AH419" s="482"/>
      <c r="AI419" s="482"/>
      <c r="AJ419" s="482"/>
      <c r="AK419" s="482"/>
      <c r="AL419" s="482"/>
      <c r="AM419" s="482"/>
      <c r="AN419" s="482"/>
      <c r="AO419" s="482"/>
      <c r="AP419" s="482"/>
      <c r="AQ419" s="482"/>
    </row>
    <row r="420" spans="1:43" s="562" customFormat="1" ht="20.100000000000001" hidden="1" customHeight="1">
      <c r="A420" s="482"/>
      <c r="B420" s="482"/>
      <c r="D420" s="563"/>
      <c r="K420" s="482"/>
      <c r="L420" s="482"/>
      <c r="M420" s="482"/>
      <c r="N420" s="482"/>
      <c r="O420" s="482"/>
      <c r="P420" s="482"/>
      <c r="Q420" s="482"/>
      <c r="R420" s="482"/>
      <c r="S420" s="482"/>
      <c r="T420" s="482"/>
      <c r="U420" s="482"/>
      <c r="V420" s="482"/>
      <c r="W420" s="482"/>
      <c r="X420" s="483"/>
      <c r="Y420" s="482"/>
      <c r="Z420" s="482"/>
      <c r="AA420" s="482"/>
      <c r="AB420" s="482"/>
      <c r="AC420" s="482"/>
      <c r="AD420" s="482"/>
      <c r="AE420" s="482"/>
      <c r="AF420" s="482"/>
      <c r="AG420" s="482"/>
      <c r="AH420" s="482"/>
      <c r="AI420" s="482"/>
      <c r="AJ420" s="482"/>
      <c r="AK420" s="482"/>
      <c r="AL420" s="482"/>
      <c r="AM420" s="482"/>
      <c r="AN420" s="482"/>
      <c r="AO420" s="482"/>
      <c r="AP420" s="482"/>
      <c r="AQ420" s="482"/>
    </row>
    <row r="421" spans="1:43" s="562" customFormat="1" ht="20.100000000000001" hidden="1" customHeight="1">
      <c r="A421" s="482"/>
      <c r="B421" s="482"/>
      <c r="D421" s="563"/>
      <c r="K421" s="482"/>
      <c r="L421" s="482"/>
      <c r="M421" s="482"/>
      <c r="N421" s="482"/>
      <c r="O421" s="482"/>
      <c r="P421" s="482"/>
      <c r="Q421" s="482"/>
      <c r="R421" s="482"/>
      <c r="S421" s="482"/>
      <c r="T421" s="482"/>
      <c r="U421" s="482"/>
      <c r="V421" s="482"/>
      <c r="W421" s="482"/>
      <c r="X421" s="483"/>
      <c r="Y421" s="482"/>
      <c r="Z421" s="482"/>
      <c r="AA421" s="482"/>
      <c r="AB421" s="482"/>
      <c r="AC421" s="482"/>
      <c r="AD421" s="482"/>
      <c r="AE421" s="482"/>
      <c r="AF421" s="482"/>
      <c r="AG421" s="482"/>
      <c r="AH421" s="482"/>
      <c r="AI421" s="482"/>
      <c r="AJ421" s="482"/>
      <c r="AK421" s="482"/>
      <c r="AL421" s="482"/>
      <c r="AM421" s="482"/>
      <c r="AN421" s="482"/>
      <c r="AO421" s="482"/>
      <c r="AP421" s="482"/>
      <c r="AQ421" s="482"/>
    </row>
    <row r="422" spans="1:43" s="562" customFormat="1" ht="20.100000000000001" hidden="1" customHeight="1">
      <c r="A422" s="482"/>
      <c r="B422" s="482"/>
      <c r="D422" s="563"/>
      <c r="K422" s="482"/>
      <c r="L422" s="482"/>
      <c r="M422" s="482"/>
      <c r="N422" s="482"/>
      <c r="O422" s="482"/>
      <c r="P422" s="482"/>
      <c r="Q422" s="482"/>
      <c r="R422" s="482"/>
      <c r="S422" s="482"/>
      <c r="T422" s="482"/>
      <c r="U422" s="482"/>
      <c r="V422" s="482"/>
      <c r="W422" s="482"/>
      <c r="X422" s="483"/>
      <c r="Y422" s="482"/>
      <c r="Z422" s="482"/>
      <c r="AA422" s="482"/>
      <c r="AB422" s="482"/>
      <c r="AC422" s="482"/>
      <c r="AD422" s="482"/>
      <c r="AE422" s="482"/>
      <c r="AF422" s="482"/>
      <c r="AG422" s="482"/>
      <c r="AH422" s="482"/>
      <c r="AI422" s="482"/>
      <c r="AJ422" s="482"/>
      <c r="AK422" s="482"/>
      <c r="AL422" s="482"/>
      <c r="AM422" s="482"/>
      <c r="AN422" s="482"/>
      <c r="AO422" s="482"/>
      <c r="AP422" s="482"/>
      <c r="AQ422" s="482"/>
    </row>
    <row r="423" spans="1:43" s="562" customFormat="1" ht="20.100000000000001" hidden="1" customHeight="1">
      <c r="A423" s="482"/>
      <c r="B423" s="482"/>
      <c r="D423" s="563"/>
      <c r="K423" s="482"/>
      <c r="L423" s="482"/>
      <c r="M423" s="482"/>
      <c r="N423" s="482"/>
      <c r="O423" s="482"/>
      <c r="P423" s="482"/>
      <c r="Q423" s="482"/>
      <c r="R423" s="482"/>
      <c r="S423" s="482"/>
      <c r="T423" s="482"/>
      <c r="U423" s="482"/>
      <c r="V423" s="482"/>
      <c r="W423" s="482"/>
      <c r="X423" s="483"/>
      <c r="Y423" s="482"/>
      <c r="Z423" s="482"/>
      <c r="AA423" s="482"/>
      <c r="AB423" s="482"/>
      <c r="AC423" s="482"/>
      <c r="AD423" s="482"/>
      <c r="AE423" s="482"/>
      <c r="AF423" s="482"/>
      <c r="AG423" s="482"/>
      <c r="AH423" s="482"/>
      <c r="AI423" s="482"/>
      <c r="AJ423" s="482"/>
      <c r="AK423" s="482"/>
      <c r="AL423" s="482"/>
      <c r="AM423" s="482"/>
      <c r="AN423" s="482"/>
      <c r="AO423" s="482"/>
      <c r="AP423" s="482"/>
      <c r="AQ423" s="482"/>
    </row>
    <row r="424" spans="1:43" s="562" customFormat="1" ht="20.100000000000001" hidden="1" customHeight="1">
      <c r="A424" s="482"/>
      <c r="B424" s="482"/>
      <c r="D424" s="563"/>
      <c r="K424" s="482"/>
      <c r="L424" s="482"/>
      <c r="M424" s="482"/>
      <c r="N424" s="482"/>
      <c r="O424" s="482"/>
      <c r="P424" s="482"/>
      <c r="Q424" s="482"/>
      <c r="R424" s="482"/>
      <c r="S424" s="482"/>
      <c r="T424" s="482"/>
      <c r="U424" s="482"/>
      <c r="V424" s="482"/>
      <c r="W424" s="482"/>
      <c r="X424" s="483"/>
      <c r="Y424" s="482"/>
      <c r="Z424" s="482"/>
      <c r="AA424" s="482"/>
      <c r="AB424" s="482"/>
      <c r="AC424" s="482"/>
      <c r="AD424" s="482"/>
      <c r="AE424" s="482"/>
      <c r="AF424" s="482"/>
      <c r="AG424" s="482"/>
      <c r="AH424" s="482"/>
      <c r="AI424" s="482"/>
      <c r="AJ424" s="482"/>
      <c r="AK424" s="482"/>
      <c r="AL424" s="482"/>
      <c r="AM424" s="482"/>
      <c r="AN424" s="482"/>
      <c r="AO424" s="482"/>
      <c r="AP424" s="482"/>
      <c r="AQ424" s="482"/>
    </row>
    <row r="425" spans="1:43" s="562" customFormat="1" ht="20.100000000000001" hidden="1" customHeight="1">
      <c r="A425" s="482"/>
      <c r="B425" s="482"/>
      <c r="D425" s="563"/>
      <c r="K425" s="482"/>
      <c r="L425" s="482"/>
      <c r="M425" s="482"/>
      <c r="N425" s="482"/>
      <c r="O425" s="482"/>
      <c r="P425" s="482"/>
      <c r="Q425" s="482"/>
      <c r="R425" s="482"/>
      <c r="S425" s="482"/>
      <c r="T425" s="482"/>
      <c r="U425" s="482"/>
      <c r="V425" s="482"/>
      <c r="W425" s="482"/>
      <c r="X425" s="483"/>
      <c r="Y425" s="482"/>
      <c r="Z425" s="482"/>
      <c r="AA425" s="482"/>
      <c r="AB425" s="482"/>
      <c r="AC425" s="482"/>
      <c r="AD425" s="482"/>
      <c r="AE425" s="482"/>
      <c r="AF425" s="482"/>
      <c r="AG425" s="482"/>
      <c r="AH425" s="482"/>
      <c r="AI425" s="482"/>
      <c r="AJ425" s="482"/>
      <c r="AK425" s="482"/>
      <c r="AL425" s="482"/>
      <c r="AM425" s="482"/>
      <c r="AN425" s="482"/>
      <c r="AO425" s="482"/>
      <c r="AP425" s="482"/>
      <c r="AQ425" s="482"/>
    </row>
    <row r="426" spans="1:43" s="562" customFormat="1" ht="20.100000000000001" hidden="1" customHeight="1">
      <c r="A426" s="482"/>
      <c r="B426" s="482"/>
      <c r="D426" s="563"/>
      <c r="K426" s="482"/>
      <c r="L426" s="482"/>
      <c r="M426" s="482"/>
      <c r="N426" s="482"/>
      <c r="O426" s="482"/>
      <c r="P426" s="482"/>
      <c r="Q426" s="482"/>
      <c r="R426" s="482"/>
      <c r="S426" s="482"/>
      <c r="T426" s="482"/>
      <c r="U426" s="482"/>
      <c r="V426" s="482"/>
      <c r="W426" s="482"/>
      <c r="X426" s="483"/>
      <c r="Y426" s="482"/>
      <c r="Z426" s="482"/>
      <c r="AA426" s="482"/>
      <c r="AB426" s="482"/>
      <c r="AC426" s="482"/>
      <c r="AD426" s="482"/>
      <c r="AE426" s="482"/>
      <c r="AF426" s="482"/>
      <c r="AG426" s="482"/>
      <c r="AH426" s="482"/>
      <c r="AI426" s="482"/>
      <c r="AJ426" s="482"/>
      <c r="AK426" s="482"/>
      <c r="AL426" s="482"/>
      <c r="AM426" s="482"/>
      <c r="AN426" s="482"/>
      <c r="AO426" s="482"/>
      <c r="AP426" s="482"/>
      <c r="AQ426" s="482"/>
    </row>
    <row r="427" spans="1:43" s="562" customFormat="1" ht="20.100000000000001" hidden="1" customHeight="1">
      <c r="A427" s="482"/>
      <c r="B427" s="482"/>
      <c r="D427" s="563"/>
      <c r="K427" s="482"/>
      <c r="L427" s="482"/>
      <c r="M427" s="482"/>
      <c r="N427" s="482"/>
      <c r="O427" s="482"/>
      <c r="P427" s="482"/>
      <c r="Q427" s="482"/>
      <c r="R427" s="482"/>
      <c r="S427" s="482"/>
      <c r="T427" s="482"/>
      <c r="U427" s="482"/>
      <c r="V427" s="482"/>
      <c r="W427" s="482"/>
      <c r="X427" s="483"/>
      <c r="Y427" s="482"/>
      <c r="Z427" s="482"/>
      <c r="AA427" s="482"/>
      <c r="AB427" s="482"/>
      <c r="AC427" s="482"/>
      <c r="AD427" s="482"/>
      <c r="AE427" s="482"/>
      <c r="AF427" s="482"/>
      <c r="AG427" s="482"/>
      <c r="AH427" s="482"/>
      <c r="AI427" s="482"/>
      <c r="AJ427" s="482"/>
      <c r="AK427" s="482"/>
      <c r="AL427" s="482"/>
      <c r="AM427" s="482"/>
      <c r="AN427" s="482"/>
      <c r="AO427" s="482"/>
      <c r="AP427" s="482"/>
      <c r="AQ427" s="482"/>
    </row>
    <row r="428" spans="1:43" s="562" customFormat="1" ht="20.100000000000001" hidden="1" customHeight="1">
      <c r="A428" s="482"/>
      <c r="B428" s="482"/>
      <c r="D428" s="563"/>
      <c r="K428" s="482"/>
      <c r="L428" s="482"/>
      <c r="M428" s="482"/>
      <c r="N428" s="482"/>
      <c r="O428" s="482"/>
      <c r="P428" s="482"/>
      <c r="Q428" s="482"/>
      <c r="R428" s="482"/>
      <c r="S428" s="482"/>
      <c r="T428" s="482"/>
      <c r="U428" s="482"/>
      <c r="V428" s="482"/>
      <c r="W428" s="482"/>
      <c r="X428" s="483"/>
      <c r="Y428" s="482"/>
      <c r="Z428" s="482"/>
      <c r="AA428" s="482"/>
      <c r="AB428" s="482"/>
      <c r="AC428" s="482"/>
      <c r="AD428" s="482"/>
      <c r="AE428" s="482"/>
      <c r="AF428" s="482"/>
      <c r="AG428" s="482"/>
      <c r="AH428" s="482"/>
      <c r="AI428" s="482"/>
      <c r="AJ428" s="482"/>
      <c r="AK428" s="482"/>
      <c r="AL428" s="482"/>
      <c r="AM428" s="482"/>
      <c r="AN428" s="482"/>
      <c r="AO428" s="482"/>
      <c r="AP428" s="482"/>
      <c r="AQ428" s="482"/>
    </row>
    <row r="429" spans="1:43" s="562" customFormat="1" ht="20.100000000000001" hidden="1" customHeight="1">
      <c r="A429" s="482"/>
      <c r="B429" s="482"/>
      <c r="D429" s="563"/>
      <c r="K429" s="482"/>
      <c r="L429" s="482"/>
      <c r="M429" s="482"/>
      <c r="N429" s="482"/>
      <c r="O429" s="482"/>
      <c r="P429" s="482"/>
      <c r="Q429" s="482"/>
      <c r="R429" s="482"/>
      <c r="S429" s="482"/>
      <c r="T429" s="482"/>
      <c r="U429" s="482"/>
      <c r="V429" s="482"/>
      <c r="W429" s="482"/>
      <c r="X429" s="483"/>
      <c r="Y429" s="482"/>
      <c r="Z429" s="482"/>
      <c r="AA429" s="482"/>
      <c r="AB429" s="482"/>
      <c r="AC429" s="482"/>
      <c r="AD429" s="482"/>
      <c r="AE429" s="482"/>
      <c r="AF429" s="482"/>
      <c r="AG429" s="482"/>
      <c r="AH429" s="482"/>
      <c r="AI429" s="482"/>
      <c r="AJ429" s="482"/>
      <c r="AK429" s="482"/>
      <c r="AL429" s="482"/>
      <c r="AM429" s="482"/>
      <c r="AN429" s="482"/>
      <c r="AO429" s="482"/>
      <c r="AP429" s="482"/>
      <c r="AQ429" s="482"/>
    </row>
    <row r="430" spans="1:43" s="562" customFormat="1" ht="20.100000000000001" hidden="1" customHeight="1">
      <c r="A430" s="482"/>
      <c r="B430" s="482"/>
      <c r="D430" s="563"/>
      <c r="K430" s="482"/>
      <c r="L430" s="482"/>
      <c r="M430" s="482"/>
      <c r="N430" s="482"/>
      <c r="O430" s="482"/>
      <c r="P430" s="482"/>
      <c r="Q430" s="482"/>
      <c r="R430" s="482"/>
      <c r="S430" s="482"/>
      <c r="T430" s="482"/>
      <c r="U430" s="482"/>
      <c r="V430" s="482"/>
      <c r="W430" s="482"/>
      <c r="X430" s="483"/>
      <c r="Y430" s="482"/>
      <c r="Z430" s="482"/>
      <c r="AA430" s="482"/>
      <c r="AB430" s="482"/>
      <c r="AC430" s="482"/>
      <c r="AD430" s="482"/>
      <c r="AE430" s="482"/>
      <c r="AF430" s="482"/>
      <c r="AG430" s="482"/>
      <c r="AH430" s="482"/>
      <c r="AI430" s="482"/>
      <c r="AJ430" s="482"/>
      <c r="AK430" s="482"/>
      <c r="AL430" s="482"/>
      <c r="AM430" s="482"/>
      <c r="AN430" s="482"/>
      <c r="AO430" s="482"/>
      <c r="AP430" s="482"/>
      <c r="AQ430" s="482"/>
    </row>
    <row r="431" spans="1:43" s="562" customFormat="1" ht="20.100000000000001" hidden="1" customHeight="1">
      <c r="A431" s="482"/>
      <c r="B431" s="482"/>
      <c r="D431" s="563"/>
      <c r="K431" s="482"/>
      <c r="L431" s="482"/>
      <c r="M431" s="482"/>
      <c r="N431" s="482"/>
      <c r="O431" s="482"/>
      <c r="P431" s="482"/>
      <c r="Q431" s="482"/>
      <c r="R431" s="482"/>
      <c r="S431" s="482"/>
      <c r="T431" s="482"/>
      <c r="U431" s="482"/>
      <c r="V431" s="482"/>
      <c r="W431" s="482"/>
      <c r="X431" s="483"/>
      <c r="Y431" s="482"/>
      <c r="Z431" s="482"/>
      <c r="AA431" s="482"/>
      <c r="AB431" s="482"/>
      <c r="AC431" s="482"/>
      <c r="AD431" s="482"/>
      <c r="AE431" s="482"/>
      <c r="AF431" s="482"/>
      <c r="AG431" s="482"/>
      <c r="AH431" s="482"/>
      <c r="AI431" s="482"/>
      <c r="AJ431" s="482"/>
      <c r="AK431" s="482"/>
      <c r="AL431" s="482"/>
      <c r="AM431" s="482"/>
      <c r="AN431" s="482"/>
      <c r="AO431" s="482"/>
      <c r="AP431" s="482"/>
      <c r="AQ431" s="482"/>
    </row>
    <row r="432" spans="1:43" s="562" customFormat="1" ht="20.100000000000001" hidden="1" customHeight="1">
      <c r="A432" s="482"/>
      <c r="B432" s="482"/>
      <c r="D432" s="563"/>
      <c r="K432" s="482"/>
      <c r="L432" s="482"/>
      <c r="M432" s="482"/>
      <c r="N432" s="482"/>
      <c r="O432" s="482"/>
      <c r="P432" s="482"/>
      <c r="Q432" s="482"/>
      <c r="R432" s="482"/>
      <c r="S432" s="482"/>
      <c r="T432" s="482"/>
      <c r="U432" s="482"/>
      <c r="V432" s="482"/>
      <c r="W432" s="482"/>
      <c r="X432" s="483"/>
      <c r="Y432" s="482"/>
      <c r="Z432" s="482"/>
      <c r="AA432" s="482"/>
      <c r="AB432" s="482"/>
      <c r="AC432" s="482"/>
      <c r="AD432" s="482"/>
      <c r="AE432" s="482"/>
      <c r="AF432" s="482"/>
      <c r="AG432" s="482"/>
      <c r="AH432" s="482"/>
      <c r="AI432" s="482"/>
      <c r="AJ432" s="482"/>
      <c r="AK432" s="482"/>
      <c r="AL432" s="482"/>
      <c r="AM432" s="482"/>
      <c r="AN432" s="482"/>
      <c r="AO432" s="482"/>
      <c r="AP432" s="482"/>
      <c r="AQ432" s="482"/>
    </row>
    <row r="433" spans="1:43" s="562" customFormat="1" ht="20.100000000000001" hidden="1" customHeight="1">
      <c r="A433" s="482"/>
      <c r="B433" s="482"/>
      <c r="D433" s="563"/>
      <c r="K433" s="482"/>
      <c r="L433" s="482"/>
      <c r="M433" s="482"/>
      <c r="N433" s="482"/>
      <c r="O433" s="482"/>
      <c r="P433" s="482"/>
      <c r="Q433" s="482"/>
      <c r="R433" s="482"/>
      <c r="S433" s="482"/>
      <c r="T433" s="482"/>
      <c r="U433" s="482"/>
      <c r="V433" s="482"/>
      <c r="W433" s="482"/>
      <c r="X433" s="483"/>
      <c r="Y433" s="482"/>
      <c r="Z433" s="482"/>
      <c r="AA433" s="482"/>
      <c r="AB433" s="482"/>
      <c r="AC433" s="482"/>
      <c r="AD433" s="482"/>
      <c r="AE433" s="482"/>
      <c r="AF433" s="482"/>
      <c r="AG433" s="482"/>
      <c r="AH433" s="482"/>
      <c r="AI433" s="482"/>
      <c r="AJ433" s="482"/>
      <c r="AK433" s="482"/>
      <c r="AL433" s="482"/>
      <c r="AM433" s="482"/>
      <c r="AN433" s="482"/>
      <c r="AO433" s="482"/>
      <c r="AP433" s="482"/>
      <c r="AQ433" s="482"/>
    </row>
    <row r="434" spans="1:43" ht="20.100000000000001" hidden="1" customHeight="1"/>
    <row r="435" spans="1:43" ht="20.100000000000001" hidden="1" customHeight="1"/>
    <row r="436" spans="1:43" ht="20.100000000000001" hidden="1" customHeight="1"/>
    <row r="437" spans="1:43" ht="20.100000000000001" hidden="1" customHeight="1"/>
    <row r="438" spans="1:43" ht="20.100000000000001" hidden="1" customHeight="1"/>
    <row r="439" spans="1:43" ht="20.100000000000001" hidden="1" customHeight="1"/>
    <row r="440" spans="1:43" ht="20.100000000000001" hidden="1" customHeight="1"/>
    <row r="441" spans="1:43" ht="20.100000000000001" hidden="1" customHeight="1"/>
    <row r="442" spans="1:43" ht="20.100000000000001" hidden="1" customHeight="1"/>
    <row r="443" spans="1:43" ht="20.100000000000001" hidden="1" customHeight="1"/>
    <row r="444" spans="1:43" ht="20.100000000000001" hidden="1" customHeight="1"/>
    <row r="445" spans="1:43" ht="20.100000000000001" hidden="1" customHeight="1"/>
    <row r="446" spans="1:43" ht="20.100000000000001" hidden="1" customHeight="1"/>
    <row r="447" spans="1:43" ht="20.100000000000001" hidden="1" customHeight="1"/>
    <row r="448" spans="1:43"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sheetData>
  <sheetProtection algorithmName="SHA-512" hashValue="RuS9L9XzY+TzN3Hd/h6gRJp+QlGWJQS3sv9QvuVi9SxfnL2uKsOLTNSjsxrNOj0PmXDrauvNI7NR8CPJgDGufw==" saltValue="48gbxS+AA7SNP/erE2fODw==" spinCount="100000" sheet="1" objects="1" scenarios="1"/>
  <mergeCells count="33">
    <mergeCell ref="S10:S14"/>
    <mergeCell ref="T10:T14"/>
    <mergeCell ref="V10:V14"/>
    <mergeCell ref="W10:W14"/>
    <mergeCell ref="X10:X14"/>
    <mergeCell ref="U10:U14"/>
    <mergeCell ref="Q416:R416"/>
    <mergeCell ref="P10:P14"/>
    <mergeCell ref="Q10:Q14"/>
    <mergeCell ref="R10:R14"/>
    <mergeCell ref="K10:K14"/>
    <mergeCell ref="L10:L14"/>
    <mergeCell ref="M10:M14"/>
    <mergeCell ref="N10:N14"/>
    <mergeCell ref="O10:O14"/>
    <mergeCell ref="E7:P7"/>
    <mergeCell ref="C8:J8"/>
    <mergeCell ref="C10:C14"/>
    <mergeCell ref="D10:D14"/>
    <mergeCell ref="E10:E14"/>
    <mergeCell ref="F10:F14"/>
    <mergeCell ref="G10:G14"/>
    <mergeCell ref="H10:H14"/>
    <mergeCell ref="I10:I14"/>
    <mergeCell ref="J10:J14"/>
    <mergeCell ref="E1:P1"/>
    <mergeCell ref="C2:X2"/>
    <mergeCell ref="C3:X3"/>
    <mergeCell ref="C4:D4"/>
    <mergeCell ref="E4:J4"/>
    <mergeCell ref="K4:R4"/>
    <mergeCell ref="S4:T4"/>
    <mergeCell ref="W4:X4"/>
  </mergeCells>
  <conditionalFormatting sqref="O15">
    <cfRule type="expression" dxfId="34" priority="13">
      <formula>$N15=""</formula>
    </cfRule>
    <cfRule type="expression" dxfId="33" priority="14">
      <formula>$N15=""</formula>
    </cfRule>
  </conditionalFormatting>
  <conditionalFormatting sqref="O16:O415">
    <cfRule type="expression" dxfId="32" priority="11">
      <formula>$N16=""</formula>
    </cfRule>
    <cfRule type="expression" dxfId="31" priority="12">
      <formula>$N16=""</formula>
    </cfRule>
  </conditionalFormatting>
  <conditionalFormatting sqref="V15:W15">
    <cfRule type="expression" dxfId="30" priority="10">
      <formula>$P15&lt;&gt;"none"</formula>
    </cfRule>
  </conditionalFormatting>
  <conditionalFormatting sqref="V17:W414">
    <cfRule type="expression" dxfId="29" priority="9">
      <formula>$P17&lt;&gt;"none"</formula>
    </cfRule>
  </conditionalFormatting>
  <conditionalFormatting sqref="V16">
    <cfRule type="expression" dxfId="28" priority="8">
      <formula>$P16&lt;&gt;"none"</formula>
    </cfRule>
  </conditionalFormatting>
  <conditionalFormatting sqref="W16">
    <cfRule type="expression" dxfId="27" priority="7">
      <formula>$P16&lt;&gt;"none"</formula>
    </cfRule>
  </conditionalFormatting>
  <conditionalFormatting sqref="U15">
    <cfRule type="cellIs" dxfId="26" priority="4" operator="lessThan">
      <formula>0.29</formula>
    </cfRule>
    <cfRule type="cellIs" dxfId="25" priority="5" operator="between">
      <formula>0.67</formula>
      <formula>0.99</formula>
    </cfRule>
    <cfRule type="cellIs" dxfId="24" priority="6" operator="between">
      <formula>1</formula>
      <formula>999999</formula>
    </cfRule>
  </conditionalFormatting>
  <conditionalFormatting sqref="U16:U414">
    <cfRule type="cellIs" dxfId="23" priority="1" operator="lessThan">
      <formula>0.29</formula>
    </cfRule>
    <cfRule type="cellIs" dxfId="22" priority="2" operator="between">
      <formula>0.67</formula>
      <formula>0.99</formula>
    </cfRule>
    <cfRule type="cellIs" dxfId="21" priority="3" operator="between">
      <formula>1</formula>
      <formula>999999</formula>
    </cfRule>
  </conditionalFormatting>
  <dataValidations count="9">
    <dataValidation type="list" allowBlank="1" showInputMessage="1" showErrorMessage="1" promptTitle="Rental Assistance Type" prompt="choose from the list" sqref="P15:P414">
      <formula1>$AJ$14:$AJ$27</formula1>
    </dataValidation>
    <dataValidation type="list" allowBlank="1" showInputMessage="1" showErrorMessage="1" promptTitle="Rental Assistance Type" prompt="choose from the list" sqref="P415">
      <formula1>$AJ$14:$AJ$26</formula1>
    </dataValidation>
    <dataValidation type="whole" allowBlank="1" showInputMessage="1" showErrorMessage="1" error="numbers only in this field!" prompt="Cells in columns Y and Z should be left blank if the unit has Section 8, PRAC, HOPWA, S+C, VASH, LOSP or any other forms of rental assistance!_x000a_" sqref="W415">
      <formula1>-5000</formula1>
      <formula2>5000</formula2>
    </dataValidation>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_x000a__x000a_Cells in columns Y and Z should be left blank if the unit has Section 8, PRAC, HOPWA, S+C, VASH, LOSP or any other forms of rental assistance!_x000a_" sqref="V415">
      <formula1>$S$4</formula1>
    </dataValidation>
    <dataValidation operator="greaterThanOrEqual" allowBlank="1" showInputMessage="1" showErrorMessage="1" error="numbers only in this field!" sqref="L15:O415 U15:U414"/>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 sqref="I15:I415">
      <formula1>$S$4</formula1>
    </dataValidation>
    <dataValidation type="date" allowBlank="1" showInputMessage="1" showErrorMessage="1" errorTitle="Date required" error="Enter date &quot;m/d/yy&quot; like &quot;1/1/2000&quot;" prompt="Enter date &quot;m/d/yyyy&quot; like &quot;1/1/2000.&quot;  If unit was vacant, leave blank." sqref="F15:F415 H416:J65538 G417:G65538 F418:F65538">
      <formula1>1</formula1>
      <formula2>73415</formula2>
    </dataValidation>
    <dataValidation type="list" allowBlank="1" showInputMessage="1" showErrorMessage="1" promptTitle="Unit Type" prompt="choose from the list" sqref="E15:E415">
      <formula1>$AK$14:$AK$21</formula1>
    </dataValidation>
    <dataValidation type="whole" operator="greaterThanOrEqual" allowBlank="1" showInputMessage="1" showErrorMessage="1" error="numbers only in this field!" sqref="J15:K415 G15:H415 Q15:T415 U415">
      <formula1>0</formula1>
    </dataValidation>
  </dataValidations>
  <printOptions horizontalCentered="1"/>
  <pageMargins left="0.21" right="0" top="0.45" bottom="0" header="0.27" footer="0"/>
  <pageSetup scale="43" fitToHeight="0"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453"/>
  <sheetViews>
    <sheetView showGridLines="0" topLeftCell="C3" zoomScale="85" zoomScaleNormal="85" zoomScalePageLayoutView="85" workbookViewId="0">
      <selection activeCell="G15" sqref="G15"/>
    </sheetView>
  </sheetViews>
  <sheetFormatPr defaultColWidth="0" defaultRowHeight="0" customHeight="1" zeroHeight="1"/>
  <cols>
    <col min="1" max="2" width="9.140625" style="482" hidden="1" customWidth="1"/>
    <col min="3" max="3" width="8.7109375" style="562" customWidth="1"/>
    <col min="4" max="4" width="10.28515625" style="563" customWidth="1"/>
    <col min="5" max="5" width="9.85546875" style="562" customWidth="1"/>
    <col min="6" max="6" width="13.28515625" style="482" customWidth="1"/>
    <col min="7" max="7" width="22" style="482" bestFit="1" customWidth="1"/>
    <col min="8" max="8" width="64.140625" style="608" customWidth="1"/>
    <col min="9" max="9" width="37.140625" style="608" customWidth="1"/>
    <col min="10" max="10" width="22.7109375" style="608" customWidth="1"/>
    <col min="11" max="11" width="38.7109375" style="608" customWidth="1"/>
    <col min="12" max="12" width="15.7109375" style="608" customWidth="1"/>
    <col min="13" max="13" width="15.85546875" style="609" customWidth="1"/>
    <col min="14" max="14" width="26" style="482" customWidth="1"/>
    <col min="15" max="15" width="3.42578125" style="482" customWidth="1"/>
    <col min="16" max="20" width="9.140625" style="482" hidden="1" customWidth="1"/>
    <col min="21" max="21" width="13" style="482" hidden="1" customWidth="1"/>
    <col min="22" max="22" width="17.42578125" style="482" hidden="1" customWidth="1"/>
    <col min="23" max="23" width="52.42578125" style="482" hidden="1" customWidth="1"/>
    <col min="24" max="24" width="28.5703125" style="482" hidden="1" customWidth="1"/>
    <col min="25" max="25" width="18" style="482" hidden="1" customWidth="1"/>
    <col min="26" max="26" width="30.42578125" style="482" hidden="1" customWidth="1"/>
    <col min="27" max="16384" width="9.140625" style="482" hidden="1"/>
  </cols>
  <sheetData>
    <row r="1" spans="1:26" ht="51.75" hidden="1" customHeight="1">
      <c r="C1" s="479"/>
      <c r="D1" s="480"/>
      <c r="E1" s="567" t="s">
        <v>413</v>
      </c>
      <c r="F1" s="568"/>
      <c r="G1" s="568"/>
      <c r="H1" s="569"/>
      <c r="I1" s="569"/>
      <c r="J1" s="569"/>
      <c r="K1" s="569"/>
      <c r="L1" s="569"/>
      <c r="M1" s="570"/>
      <c r="N1" s="568"/>
      <c r="U1" s="483"/>
    </row>
    <row r="2" spans="1:26" ht="15" hidden="1">
      <c r="C2" s="982"/>
      <c r="D2" s="983"/>
      <c r="E2" s="983"/>
      <c r="F2" s="983"/>
      <c r="G2" s="983"/>
      <c r="H2" s="983"/>
      <c r="I2" s="983"/>
      <c r="J2" s="983"/>
      <c r="K2" s="983"/>
      <c r="L2" s="983"/>
      <c r="M2" s="983"/>
      <c r="N2" s="983"/>
    </row>
    <row r="3" spans="1:26" ht="27" customHeight="1">
      <c r="C3" s="571" t="str">
        <f>'Completeness Tracker'!$O$24&amp;" "&amp;'Completeness Tracker'!$O$37&amp;" - "&amp;'Completeness Tracker'!$O$25</f>
        <v xml:space="preserve">Annual Monitoring Report EZ - Demographic Information - Reporting Year 2017 - </v>
      </c>
      <c r="D3" s="572"/>
      <c r="E3" s="572"/>
      <c r="F3" s="572"/>
      <c r="G3" s="572"/>
      <c r="H3" s="573"/>
      <c r="I3" s="573"/>
      <c r="J3" s="573"/>
      <c r="K3" s="573"/>
      <c r="L3" s="573"/>
      <c r="M3" s="574"/>
      <c r="N3" s="575"/>
    </row>
    <row r="4" spans="1:26" ht="27" customHeight="1" thickBot="1">
      <c r="C4" s="576" t="str">
        <f>'Completeness Tracker'!$O$43</f>
        <v>Mayor's Office of Housing &amp; Community Development</v>
      </c>
      <c r="D4" s="577"/>
      <c r="E4" s="577"/>
      <c r="F4" s="577"/>
      <c r="G4" s="577"/>
      <c r="H4" s="578"/>
      <c r="I4" s="578"/>
      <c r="J4" s="578"/>
      <c r="K4" s="578"/>
      <c r="L4" s="578"/>
      <c r="M4" s="579"/>
      <c r="N4" s="580"/>
    </row>
    <row r="5" spans="1:26" s="484" customFormat="1" ht="31.5" customHeight="1" thickBot="1">
      <c r="A5" s="482"/>
      <c r="B5" s="482"/>
      <c r="C5" s="1026" t="s">
        <v>143</v>
      </c>
      <c r="D5" s="1027"/>
      <c r="E5" s="1028" t="str">
        <f>' A.Property'!$S$12</f>
        <v/>
      </c>
      <c r="F5" s="1029"/>
      <c r="G5" s="1030"/>
      <c r="H5" s="581" t="s">
        <v>371</v>
      </c>
      <c r="I5" s="582"/>
      <c r="J5" s="582"/>
      <c r="K5" s="582"/>
      <c r="L5" s="689">
        <f>' A.Property'!$G$16</f>
        <v>43100</v>
      </c>
      <c r="M5" s="583" t="str">
        <f>'D1.Occpcy&amp;Rent'!$V$4</f>
        <v># Units:</v>
      </c>
      <c r="N5" s="584">
        <f>'D1.Occpcy&amp;Rent'!W4</f>
        <v>0</v>
      </c>
      <c r="P5" s="485"/>
      <c r="Q5" s="485"/>
      <c r="R5" s="485"/>
      <c r="S5" s="485"/>
      <c r="U5" s="482"/>
    </row>
    <row r="6" spans="1:26" s="484" customFormat="1" ht="19.5" customHeight="1">
      <c r="A6" s="482"/>
      <c r="B6" s="482"/>
      <c r="C6" s="491"/>
      <c r="D6" s="492"/>
      <c r="E6" s="493"/>
      <c r="F6" s="585"/>
      <c r="G6" s="585"/>
      <c r="H6" s="586"/>
      <c r="I6" s="586"/>
      <c r="J6" s="586"/>
      <c r="K6" s="586"/>
      <c r="L6" s="586"/>
      <c r="M6" s="587"/>
      <c r="N6" s="588"/>
      <c r="U6" s="482"/>
    </row>
    <row r="7" spans="1:26" ht="96" customHeight="1">
      <c r="C7" s="589"/>
      <c r="D7" s="502"/>
      <c r="E7" s="1031" t="s">
        <v>951</v>
      </c>
      <c r="F7" s="1032"/>
      <c r="G7" s="1032"/>
      <c r="H7" s="1032"/>
      <c r="I7" s="1032"/>
      <c r="J7" s="1032"/>
      <c r="K7" s="1032"/>
      <c r="L7" s="1032"/>
      <c r="M7" s="1032"/>
      <c r="N7" s="1033"/>
      <c r="P7" s="504"/>
      <c r="Q7" s="504"/>
      <c r="R7" s="504"/>
      <c r="S7" s="504"/>
    </row>
    <row r="8" spans="1:26" ht="30.75" customHeight="1">
      <c r="C8" s="1002" t="s">
        <v>84</v>
      </c>
      <c r="D8" s="1003"/>
      <c r="E8" s="1003"/>
      <c r="F8" s="505"/>
      <c r="G8" s="505"/>
      <c r="H8" s="590"/>
      <c r="I8" s="590"/>
      <c r="J8" s="590"/>
      <c r="K8" s="590"/>
      <c r="L8" s="590"/>
      <c r="M8" s="591"/>
      <c r="N8" s="506"/>
      <c r="P8" s="507"/>
      <c r="Q8" s="507"/>
      <c r="R8" s="507"/>
      <c r="S8" s="507"/>
    </row>
    <row r="9" spans="1:26" s="511" customFormat="1" ht="17.25" customHeight="1">
      <c r="A9" s="482"/>
      <c r="B9" s="482"/>
      <c r="C9" s="508" t="s">
        <v>122</v>
      </c>
      <c r="D9" s="508" t="s">
        <v>123</v>
      </c>
      <c r="E9" s="508" t="s">
        <v>124</v>
      </c>
      <c r="F9" s="508" t="s">
        <v>125</v>
      </c>
      <c r="G9" s="510" t="s">
        <v>126</v>
      </c>
      <c r="H9" s="592" t="s">
        <v>127</v>
      </c>
      <c r="I9" s="827" t="s">
        <v>128</v>
      </c>
      <c r="J9" s="827" t="s">
        <v>129</v>
      </c>
      <c r="K9" s="827" t="s">
        <v>130</v>
      </c>
      <c r="L9" s="827" t="s">
        <v>131</v>
      </c>
      <c r="M9" s="828" t="s">
        <v>132</v>
      </c>
      <c r="N9" s="829" t="s">
        <v>133</v>
      </c>
      <c r="P9" s="512"/>
      <c r="Q9" s="512"/>
      <c r="R9" s="512"/>
      <c r="S9" s="512"/>
    </row>
    <row r="10" spans="1:26" s="513" customFormat="1" ht="12.75" customHeight="1">
      <c r="A10" s="482"/>
      <c r="B10" s="482"/>
      <c r="C10" s="1018" t="s">
        <v>50</v>
      </c>
      <c r="D10" s="1020" t="s">
        <v>51</v>
      </c>
      <c r="E10" s="1022" t="s">
        <v>145</v>
      </c>
      <c r="F10" s="1024" t="s">
        <v>601</v>
      </c>
      <c r="G10" s="1024" t="s">
        <v>602</v>
      </c>
      <c r="H10" s="1035" t="s">
        <v>603</v>
      </c>
      <c r="I10" s="1037" t="s">
        <v>947</v>
      </c>
      <c r="J10" s="1037" t="s">
        <v>945</v>
      </c>
      <c r="K10" s="1037" t="s">
        <v>946</v>
      </c>
      <c r="L10" s="1037" t="s">
        <v>52</v>
      </c>
      <c r="M10" s="1039" t="s">
        <v>37</v>
      </c>
      <c r="N10" s="1041" t="s">
        <v>604</v>
      </c>
    </row>
    <row r="11" spans="1:26" s="515" customFormat="1" ht="16.5" customHeight="1">
      <c r="A11" s="482"/>
      <c r="B11" s="482"/>
      <c r="C11" s="1018"/>
      <c r="D11" s="1020"/>
      <c r="E11" s="1022"/>
      <c r="F11" s="1024"/>
      <c r="G11" s="1024"/>
      <c r="H11" s="1035"/>
      <c r="I11" s="1037"/>
      <c r="J11" s="1037"/>
      <c r="K11" s="1037"/>
      <c r="L11" s="1037"/>
      <c r="M11" s="1039"/>
      <c r="N11" s="1041"/>
      <c r="O11" s="514"/>
      <c r="T11" s="516" t="s">
        <v>57</v>
      </c>
      <c r="U11" s="517"/>
      <c r="V11" s="593"/>
      <c r="W11" s="593"/>
      <c r="X11" s="593"/>
      <c r="Y11" s="593"/>
      <c r="Z11" s="593"/>
    </row>
    <row r="12" spans="1:26" s="515" customFormat="1" ht="12.75">
      <c r="A12" s="482"/>
      <c r="B12" s="482"/>
      <c r="C12" s="1018"/>
      <c r="D12" s="1020"/>
      <c r="E12" s="1022"/>
      <c r="F12" s="1024"/>
      <c r="G12" s="1024"/>
      <c r="H12" s="1035"/>
      <c r="I12" s="1037"/>
      <c r="J12" s="1037"/>
      <c r="K12" s="1037"/>
      <c r="L12" s="1037"/>
      <c r="M12" s="1039"/>
      <c r="N12" s="1041"/>
      <c r="O12" s="514"/>
      <c r="T12" s="517"/>
      <c r="U12" s="517"/>
      <c r="V12" s="593"/>
      <c r="W12" s="593"/>
      <c r="X12" s="593"/>
      <c r="Y12" s="593"/>
      <c r="Z12" s="593"/>
    </row>
    <row r="13" spans="1:26" s="515" customFormat="1" ht="12.75" customHeight="1">
      <c r="A13" s="482"/>
      <c r="B13" s="482"/>
      <c r="C13" s="1018"/>
      <c r="D13" s="1020"/>
      <c r="E13" s="1022"/>
      <c r="F13" s="1024"/>
      <c r="G13" s="1024"/>
      <c r="H13" s="1035"/>
      <c r="I13" s="1037"/>
      <c r="J13" s="1037"/>
      <c r="K13" s="1037"/>
      <c r="L13" s="1037"/>
      <c r="M13" s="1039"/>
      <c r="N13" s="1041"/>
      <c r="O13" s="514"/>
      <c r="P13" s="833"/>
      <c r="Q13" s="1034" t="s">
        <v>868</v>
      </c>
      <c r="T13" s="594" t="s">
        <v>58</v>
      </c>
      <c r="U13" s="594" t="s">
        <v>59</v>
      </c>
      <c r="V13" s="595" t="s">
        <v>605</v>
      </c>
      <c r="W13" s="596" t="s">
        <v>606</v>
      </c>
      <c r="X13" s="836" t="s">
        <v>870</v>
      </c>
      <c r="Y13" s="836" t="s">
        <v>871</v>
      </c>
      <c r="Z13" s="836" t="s">
        <v>872</v>
      </c>
    </row>
    <row r="14" spans="1:26" s="524" customFormat="1" ht="68.25" customHeight="1">
      <c r="A14" s="482"/>
      <c r="B14" s="482"/>
      <c r="C14" s="1019"/>
      <c r="D14" s="1021"/>
      <c r="E14" s="1023"/>
      <c r="F14" s="1025"/>
      <c r="G14" s="1025"/>
      <c r="H14" s="1036"/>
      <c r="I14" s="1038"/>
      <c r="J14" s="1038"/>
      <c r="K14" s="1038"/>
      <c r="L14" s="1038"/>
      <c r="M14" s="1040"/>
      <c r="N14" s="1041"/>
      <c r="O14" s="523"/>
      <c r="P14" s="834" t="s">
        <v>869</v>
      </c>
      <c r="Q14" s="1034"/>
      <c r="R14" s="524" t="s">
        <v>607</v>
      </c>
      <c r="T14" s="525" t="s">
        <v>62</v>
      </c>
      <c r="U14" s="525" t="s">
        <v>608</v>
      </c>
      <c r="V14" s="597" t="s">
        <v>609</v>
      </c>
      <c r="W14" s="598" t="s">
        <v>610</v>
      </c>
      <c r="X14" s="837" t="s">
        <v>873</v>
      </c>
      <c r="Y14" s="837" t="s">
        <v>873</v>
      </c>
      <c r="Z14" s="837" t="s">
        <v>874</v>
      </c>
    </row>
    <row r="15" spans="1:26" ht="22.35" customHeight="1">
      <c r="C15" s="528">
        <v>1</v>
      </c>
      <c r="D15" s="870" t="str">
        <f>IF('D1.Occpcy&amp;Rent'!$D15="","",VLOOKUP($C15,'D1.Occpcy&amp;Rent'!$C$15:$K$414,2,FALSE))</f>
        <v/>
      </c>
      <c r="E15" s="871" t="str">
        <f>IF('D1.Occpcy&amp;Rent'!$D15="","",VLOOKUP($C15,'D1.Occpcy&amp;Rent'!$C$15:$K$414,3,FALSE))</f>
        <v/>
      </c>
      <c r="F15" s="539" t="str">
        <f>IF('D1.Occpcy&amp;Rent'!$D15="","",VLOOKUP($C15,'D1.Occpcy&amp;Rent'!$C$15:$K$414,9,FALSE))</f>
        <v/>
      </c>
      <c r="G15" s="868"/>
      <c r="H15" s="869"/>
      <c r="I15" s="830"/>
      <c r="J15" s="830"/>
      <c r="K15" s="830"/>
      <c r="L15" s="830"/>
      <c r="M15" s="831"/>
      <c r="N15" s="832"/>
      <c r="O15" s="540"/>
      <c r="P15" s="835">
        <f t="shared" ref="P15:P78" si="0">IF(AND(D15&lt;&gt;0,G15&lt;&gt;0,H15&lt;&gt;0),1,IF(AND(D15="",G15="",H15=""),1,0))</f>
        <v>1</v>
      </c>
      <c r="Q15" s="835">
        <f t="shared" ref="Q15:Q78" si="1">IF(AND(D15&lt;&gt;0,I15&lt;&gt;0,J15&lt;&gt;0,K15&lt;&gt;0),1,IF(AND(D15="",I15="",J15="",K15=""),1,0))</f>
        <v>1</v>
      </c>
      <c r="R15" s="482">
        <f>IF(G15=$V$14,$V$14,IF(OR(AND(G15=$V$15,H15=$W$24),AND(G15=$V$16,H15=$W$24)),$W$24,IF(OR(AND(G15=$V$15,H15&lt;&gt;$W$24),AND(G15=$V$16,H15&lt;&gt;$W$24)),H15,0)))</f>
        <v>0</v>
      </c>
      <c r="T15" s="541" t="s">
        <v>65</v>
      </c>
      <c r="U15" s="600" t="s">
        <v>611</v>
      </c>
      <c r="V15" s="597" t="s">
        <v>612</v>
      </c>
      <c r="W15" s="601" t="s">
        <v>613</v>
      </c>
      <c r="X15" s="838" t="s">
        <v>875</v>
      </c>
      <c r="Y15" s="838" t="s">
        <v>875</v>
      </c>
      <c r="Z15" s="838" t="s">
        <v>876</v>
      </c>
    </row>
    <row r="16" spans="1:26" ht="24.75" customHeight="1">
      <c r="C16" s="542">
        <v>2</v>
      </c>
      <c r="D16" s="870" t="str">
        <f>IF('D1.Occpcy&amp;Rent'!$D16="","",VLOOKUP($C16,'D1.Occpcy&amp;Rent'!$C$15:$K$414,2,FALSE))</f>
        <v/>
      </c>
      <c r="E16" s="871" t="str">
        <f>IF('D1.Occpcy&amp;Rent'!$D16="","",VLOOKUP($C16,'D1.Occpcy&amp;Rent'!$C$15:$K$414,3,FALSE))</f>
        <v/>
      </c>
      <c r="F16" s="539" t="str">
        <f>IF('D1.Occpcy&amp;Rent'!$D16="","",VLOOKUP($C16,'D1.Occpcy&amp;Rent'!$C$15:$K$414,9,FALSE))</f>
        <v/>
      </c>
      <c r="G16" s="868"/>
      <c r="H16" s="869"/>
      <c r="I16" s="830"/>
      <c r="J16" s="830"/>
      <c r="K16" s="830"/>
      <c r="L16" s="830"/>
      <c r="M16" s="599"/>
      <c r="N16" s="737"/>
      <c r="O16" s="540"/>
      <c r="P16" s="835">
        <f t="shared" si="0"/>
        <v>1</v>
      </c>
      <c r="Q16" s="835">
        <f t="shared" si="1"/>
        <v>1</v>
      </c>
      <c r="R16" s="482">
        <f t="shared" ref="R16:R79" si="2">IF(G16=$V$14,$V$14,IF(OR(AND(G16=$V$15,H16=$W$24),AND(G16=$V$16,H16=$W$24)),$W$24,IF(OR(AND(G16=$V$15,H16&lt;&gt;$W$24),AND(G16=$V$16,H16&lt;&gt;$W$24)),H16,0)))</f>
        <v>0</v>
      </c>
      <c r="T16" s="543"/>
      <c r="U16" s="547" t="s">
        <v>614</v>
      </c>
      <c r="V16" s="601" t="s">
        <v>615</v>
      </c>
      <c r="W16" s="601" t="s">
        <v>616</v>
      </c>
      <c r="X16" s="838" t="s">
        <v>877</v>
      </c>
      <c r="Y16" s="838" t="s">
        <v>878</v>
      </c>
      <c r="Z16" s="838" t="s">
        <v>879</v>
      </c>
    </row>
    <row r="17" spans="3:26" ht="20.100000000000001" customHeight="1">
      <c r="C17" s="542">
        <v>3</v>
      </c>
      <c r="D17" s="870" t="str">
        <f>IF('D1.Occpcy&amp;Rent'!$D17="","",VLOOKUP($C17,'D1.Occpcy&amp;Rent'!$C$15:$K$414,2,FALSE))</f>
        <v/>
      </c>
      <c r="E17" s="871" t="str">
        <f>IF('D1.Occpcy&amp;Rent'!$D17="","",VLOOKUP($C17,'D1.Occpcy&amp;Rent'!$C$15:$K$414,3,FALSE))</f>
        <v/>
      </c>
      <c r="F17" s="539" t="str">
        <f>IF('D1.Occpcy&amp;Rent'!$D17="","",VLOOKUP($C17,'D1.Occpcy&amp;Rent'!$C$15:$K$414,9,FALSE))</f>
        <v/>
      </c>
      <c r="G17" s="868"/>
      <c r="H17" s="869"/>
      <c r="I17" s="830"/>
      <c r="J17" s="830"/>
      <c r="K17" s="830"/>
      <c r="L17" s="830"/>
      <c r="M17" s="599"/>
      <c r="N17" s="737"/>
      <c r="O17" s="540"/>
      <c r="P17" s="835">
        <f t="shared" si="0"/>
        <v>1</v>
      </c>
      <c r="Q17" s="835">
        <f t="shared" si="1"/>
        <v>1</v>
      </c>
      <c r="R17" s="482">
        <f t="shared" si="2"/>
        <v>0</v>
      </c>
      <c r="T17" s="543"/>
      <c r="U17" s="547" t="s">
        <v>617</v>
      </c>
      <c r="V17" s="601"/>
      <c r="W17" s="601" t="s">
        <v>618</v>
      </c>
      <c r="X17" s="838" t="s">
        <v>880</v>
      </c>
      <c r="Y17" s="838" t="s">
        <v>881</v>
      </c>
      <c r="Z17" s="838" t="s">
        <v>882</v>
      </c>
    </row>
    <row r="18" spans="3:26" ht="20.100000000000001" customHeight="1">
      <c r="C18" s="542">
        <v>4</v>
      </c>
      <c r="D18" s="870" t="str">
        <f>IF('D1.Occpcy&amp;Rent'!$D18="","",VLOOKUP($C18,'D1.Occpcy&amp;Rent'!$C$15:$K$414,2,FALSE))</f>
        <v/>
      </c>
      <c r="E18" s="871" t="str">
        <f>IF('D1.Occpcy&amp;Rent'!$D18="","",VLOOKUP($C18,'D1.Occpcy&amp;Rent'!$C$15:$K$414,3,FALSE))</f>
        <v/>
      </c>
      <c r="F18" s="539" t="str">
        <f>IF('D1.Occpcy&amp;Rent'!$D18="","",VLOOKUP($C18,'D1.Occpcy&amp;Rent'!$C$15:$K$414,9,FALSE))</f>
        <v/>
      </c>
      <c r="G18" s="868"/>
      <c r="H18" s="869"/>
      <c r="I18" s="830"/>
      <c r="J18" s="830"/>
      <c r="K18" s="830"/>
      <c r="L18" s="830"/>
      <c r="M18" s="599"/>
      <c r="N18" s="737"/>
      <c r="O18" s="540"/>
      <c r="P18" s="835">
        <f t="shared" si="0"/>
        <v>1</v>
      </c>
      <c r="Q18" s="835">
        <f t="shared" si="1"/>
        <v>1</v>
      </c>
      <c r="R18" s="482">
        <f t="shared" si="2"/>
        <v>0</v>
      </c>
      <c r="T18" s="546"/>
      <c r="U18" s="546" t="s">
        <v>80</v>
      </c>
      <c r="V18" s="601"/>
      <c r="W18" s="601" t="s">
        <v>619</v>
      </c>
      <c r="X18" s="838" t="s">
        <v>883</v>
      </c>
      <c r="Y18" s="838" t="s">
        <v>884</v>
      </c>
      <c r="Z18" s="838" t="s">
        <v>885</v>
      </c>
    </row>
    <row r="19" spans="3:26" ht="20.100000000000001" customHeight="1">
      <c r="C19" s="542">
        <v>5</v>
      </c>
      <c r="D19" s="870" t="str">
        <f>IF('D1.Occpcy&amp;Rent'!$D19="","",VLOOKUP($C19,'D1.Occpcy&amp;Rent'!$C$15:$K$414,2,FALSE))</f>
        <v/>
      </c>
      <c r="E19" s="871" t="str">
        <f>IF('D1.Occpcy&amp;Rent'!$D19="","",VLOOKUP($C19,'D1.Occpcy&amp;Rent'!$C$15:$K$414,3,FALSE))</f>
        <v/>
      </c>
      <c r="F19" s="539" t="str">
        <f>IF('D1.Occpcy&amp;Rent'!$D19="","",VLOOKUP($C19,'D1.Occpcy&amp;Rent'!$C$15:$K$414,9,FALSE))</f>
        <v/>
      </c>
      <c r="G19" s="868"/>
      <c r="H19" s="869"/>
      <c r="I19" s="830"/>
      <c r="J19" s="830"/>
      <c r="K19" s="830"/>
      <c r="L19" s="830"/>
      <c r="M19" s="599"/>
      <c r="N19" s="737"/>
      <c r="O19" s="540"/>
      <c r="P19" s="835">
        <f t="shared" si="0"/>
        <v>1</v>
      </c>
      <c r="Q19" s="835">
        <f t="shared" si="1"/>
        <v>1</v>
      </c>
      <c r="R19" s="482">
        <f t="shared" si="2"/>
        <v>0</v>
      </c>
      <c r="T19" s="546"/>
      <c r="U19" s="546" t="s">
        <v>620</v>
      </c>
      <c r="V19" s="601"/>
      <c r="W19" s="601" t="s">
        <v>621</v>
      </c>
      <c r="X19" s="838" t="s">
        <v>886</v>
      </c>
      <c r="Y19" s="838"/>
      <c r="Z19" s="838" t="s">
        <v>878</v>
      </c>
    </row>
    <row r="20" spans="3:26" ht="20.100000000000001" customHeight="1">
      <c r="C20" s="542">
        <v>6</v>
      </c>
      <c r="D20" s="870" t="str">
        <f>IF('D1.Occpcy&amp;Rent'!$D20="","",VLOOKUP($C20,'D1.Occpcy&amp;Rent'!$C$15:$K$414,2,FALSE))</f>
        <v/>
      </c>
      <c r="E20" s="871" t="str">
        <f>IF('D1.Occpcy&amp;Rent'!$D20="","",VLOOKUP($C20,'D1.Occpcy&amp;Rent'!$C$15:$K$414,3,FALSE))</f>
        <v/>
      </c>
      <c r="F20" s="539" t="str">
        <f>IF('D1.Occpcy&amp;Rent'!$D20="","",VLOOKUP($C20,'D1.Occpcy&amp;Rent'!$C$15:$K$414,9,FALSE))</f>
        <v/>
      </c>
      <c r="G20" s="868"/>
      <c r="H20" s="869"/>
      <c r="I20" s="830"/>
      <c r="J20" s="830"/>
      <c r="K20" s="830"/>
      <c r="L20" s="830"/>
      <c r="M20" s="599"/>
      <c r="N20" s="737"/>
      <c r="O20" s="540"/>
      <c r="P20" s="835">
        <f t="shared" si="0"/>
        <v>1</v>
      </c>
      <c r="Q20" s="835">
        <f t="shared" si="1"/>
        <v>1</v>
      </c>
      <c r="R20" s="482">
        <f t="shared" si="2"/>
        <v>0</v>
      </c>
      <c r="T20" s="546"/>
      <c r="U20" s="546" t="s">
        <v>622</v>
      </c>
      <c r="V20" s="601"/>
      <c r="W20" s="601" t="s">
        <v>623</v>
      </c>
      <c r="X20" s="838" t="s">
        <v>887</v>
      </c>
      <c r="Y20" s="838"/>
      <c r="Z20" s="838" t="s">
        <v>881</v>
      </c>
    </row>
    <row r="21" spans="3:26" ht="20.100000000000001" customHeight="1">
      <c r="C21" s="542">
        <v>7</v>
      </c>
      <c r="D21" s="870" t="str">
        <f>IF('D1.Occpcy&amp;Rent'!$D21="","",VLOOKUP($C21,'D1.Occpcy&amp;Rent'!$C$15:$K$414,2,FALSE))</f>
        <v/>
      </c>
      <c r="E21" s="871" t="str">
        <f>IF('D1.Occpcy&amp;Rent'!$D21="","",VLOOKUP($C21,'D1.Occpcy&amp;Rent'!$C$15:$K$414,3,FALSE))</f>
        <v/>
      </c>
      <c r="F21" s="539" t="str">
        <f>IF('D1.Occpcy&amp;Rent'!$D21="","",VLOOKUP($C21,'D1.Occpcy&amp;Rent'!$C$15:$K$414,9,FALSE))</f>
        <v/>
      </c>
      <c r="G21" s="868"/>
      <c r="H21" s="869"/>
      <c r="I21" s="830"/>
      <c r="J21" s="830"/>
      <c r="K21" s="830"/>
      <c r="L21" s="830"/>
      <c r="M21" s="599"/>
      <c r="N21" s="737"/>
      <c r="O21" s="540"/>
      <c r="P21" s="835">
        <f t="shared" si="0"/>
        <v>1</v>
      </c>
      <c r="Q21" s="835">
        <f t="shared" si="1"/>
        <v>1</v>
      </c>
      <c r="R21" s="482">
        <f t="shared" si="2"/>
        <v>0</v>
      </c>
      <c r="V21" s="601"/>
      <c r="W21" s="601" t="s">
        <v>624</v>
      </c>
      <c r="X21" s="838" t="s">
        <v>884</v>
      </c>
      <c r="Y21" s="838"/>
      <c r="Z21" s="838" t="s">
        <v>884</v>
      </c>
    </row>
    <row r="22" spans="3:26" ht="20.100000000000001" customHeight="1">
      <c r="C22" s="542">
        <v>8</v>
      </c>
      <c r="D22" s="870" t="str">
        <f>IF('D1.Occpcy&amp;Rent'!$D22="","",VLOOKUP($C22,'D1.Occpcy&amp;Rent'!$C$15:$K$414,2,FALSE))</f>
        <v/>
      </c>
      <c r="E22" s="871" t="str">
        <f>IF('D1.Occpcy&amp;Rent'!$D22="","",VLOOKUP($C22,'D1.Occpcy&amp;Rent'!$C$15:$K$414,3,FALSE))</f>
        <v/>
      </c>
      <c r="F22" s="539" t="str">
        <f>IF('D1.Occpcy&amp;Rent'!$D22="","",VLOOKUP($C22,'D1.Occpcy&amp;Rent'!$C$15:$K$414,9,FALSE))</f>
        <v/>
      </c>
      <c r="G22" s="868"/>
      <c r="H22" s="869"/>
      <c r="I22" s="830"/>
      <c r="J22" s="830"/>
      <c r="K22" s="830"/>
      <c r="L22" s="830"/>
      <c r="M22" s="599"/>
      <c r="N22" s="737"/>
      <c r="O22" s="540"/>
      <c r="P22" s="835">
        <f t="shared" si="0"/>
        <v>1</v>
      </c>
      <c r="Q22" s="835">
        <f t="shared" si="1"/>
        <v>1</v>
      </c>
      <c r="R22" s="482">
        <f t="shared" si="2"/>
        <v>0</v>
      </c>
      <c r="V22" s="601"/>
      <c r="W22" s="601" t="s">
        <v>625</v>
      </c>
      <c r="X22" s="838"/>
      <c r="Y22" s="838"/>
      <c r="Z22" s="137"/>
    </row>
    <row r="23" spans="3:26" ht="20.100000000000001" customHeight="1">
      <c r="C23" s="542">
        <v>9</v>
      </c>
      <c r="D23" s="870" t="str">
        <f>IF('D1.Occpcy&amp;Rent'!$D23="","",VLOOKUP($C23,'D1.Occpcy&amp;Rent'!$C$15:$K$414,2,FALSE))</f>
        <v/>
      </c>
      <c r="E23" s="871" t="str">
        <f>IF('D1.Occpcy&amp;Rent'!$D23="","",VLOOKUP($C23,'D1.Occpcy&amp;Rent'!$C$15:$K$414,3,FALSE))</f>
        <v/>
      </c>
      <c r="F23" s="539" t="str">
        <f>IF('D1.Occpcy&amp;Rent'!$D23="","",VLOOKUP($C23,'D1.Occpcy&amp;Rent'!$C$15:$K$414,9,FALSE))</f>
        <v/>
      </c>
      <c r="G23" s="868"/>
      <c r="H23" s="869"/>
      <c r="I23" s="830"/>
      <c r="J23" s="830"/>
      <c r="K23" s="830"/>
      <c r="L23" s="830"/>
      <c r="M23" s="599"/>
      <c r="N23" s="737"/>
      <c r="O23" s="540"/>
      <c r="P23" s="835">
        <f t="shared" si="0"/>
        <v>1</v>
      </c>
      <c r="Q23" s="835">
        <f t="shared" si="1"/>
        <v>1</v>
      </c>
      <c r="R23" s="482">
        <f t="shared" si="2"/>
        <v>0</v>
      </c>
      <c r="V23" s="601"/>
      <c r="W23" s="601" t="s">
        <v>626</v>
      </c>
      <c r="X23" s="838"/>
      <c r="Y23" s="838"/>
      <c r="Z23" s="137"/>
    </row>
    <row r="24" spans="3:26" ht="20.100000000000001" customHeight="1">
      <c r="C24" s="542">
        <v>10</v>
      </c>
      <c r="D24" s="870" t="str">
        <f>IF('D1.Occpcy&amp;Rent'!$D24="","",VLOOKUP($C24,'D1.Occpcy&amp;Rent'!$C$15:$K$414,2,FALSE))</f>
        <v/>
      </c>
      <c r="E24" s="871" t="str">
        <f>IF('D1.Occpcy&amp;Rent'!$D24="","",VLOOKUP($C24,'D1.Occpcy&amp;Rent'!$C$15:$K$414,3,FALSE))</f>
        <v/>
      </c>
      <c r="F24" s="539" t="str">
        <f>IF('D1.Occpcy&amp;Rent'!$D24="","",VLOOKUP($C24,'D1.Occpcy&amp;Rent'!$C$15:$K$414,9,FALSE))</f>
        <v/>
      </c>
      <c r="G24" s="868"/>
      <c r="H24" s="869"/>
      <c r="I24" s="830"/>
      <c r="J24" s="830"/>
      <c r="K24" s="830"/>
      <c r="L24" s="830"/>
      <c r="M24" s="599"/>
      <c r="N24" s="737"/>
      <c r="O24" s="540"/>
      <c r="P24" s="835">
        <f t="shared" si="0"/>
        <v>1</v>
      </c>
      <c r="Q24" s="835">
        <f t="shared" si="1"/>
        <v>1</v>
      </c>
      <c r="R24" s="482">
        <f t="shared" si="2"/>
        <v>0</v>
      </c>
      <c r="V24" s="601"/>
      <c r="W24" s="601" t="s">
        <v>615</v>
      </c>
      <c r="X24" s="838"/>
      <c r="Y24" s="838"/>
      <c r="Z24" s="137"/>
    </row>
    <row r="25" spans="3:26" ht="20.100000000000001" customHeight="1">
      <c r="C25" s="542">
        <v>11</v>
      </c>
      <c r="D25" s="870" t="str">
        <f>IF('D1.Occpcy&amp;Rent'!$D25="","",VLOOKUP($C25,'D1.Occpcy&amp;Rent'!$C$15:$K$414,2,FALSE))</f>
        <v/>
      </c>
      <c r="E25" s="871" t="str">
        <f>IF('D1.Occpcy&amp;Rent'!$D25="","",VLOOKUP($C25,'D1.Occpcy&amp;Rent'!$C$15:$K$414,3,FALSE))</f>
        <v/>
      </c>
      <c r="F25" s="539" t="str">
        <f>IF('D1.Occpcy&amp;Rent'!$D25="","",VLOOKUP($C25,'D1.Occpcy&amp;Rent'!$C$15:$K$414,9,FALSE))</f>
        <v/>
      </c>
      <c r="G25" s="868"/>
      <c r="H25" s="869"/>
      <c r="I25" s="830"/>
      <c r="J25" s="830"/>
      <c r="K25" s="830"/>
      <c r="L25" s="830"/>
      <c r="M25" s="599"/>
      <c r="N25" s="737"/>
      <c r="O25" s="540"/>
      <c r="P25" s="835">
        <f t="shared" si="0"/>
        <v>1</v>
      </c>
      <c r="Q25" s="835">
        <f t="shared" si="1"/>
        <v>1</v>
      </c>
      <c r="R25" s="482">
        <f t="shared" si="2"/>
        <v>0</v>
      </c>
      <c r="V25" s="602"/>
      <c r="W25" s="602"/>
      <c r="X25" s="602"/>
      <c r="Y25" s="602"/>
    </row>
    <row r="26" spans="3:26" ht="20.100000000000001" customHeight="1">
      <c r="C26" s="542">
        <v>12</v>
      </c>
      <c r="D26" s="870" t="str">
        <f>IF('D1.Occpcy&amp;Rent'!$D26="","",VLOOKUP($C26,'D1.Occpcy&amp;Rent'!$C$15:$K$414,2,FALSE))</f>
        <v/>
      </c>
      <c r="E26" s="871" t="str">
        <f>IF('D1.Occpcy&amp;Rent'!$D26="","",VLOOKUP($C26,'D1.Occpcy&amp;Rent'!$C$15:$K$414,3,FALSE))</f>
        <v/>
      </c>
      <c r="F26" s="539" t="str">
        <f>IF('D1.Occpcy&amp;Rent'!$D26="","",VLOOKUP($C26,'D1.Occpcy&amp;Rent'!$C$15:$K$414,9,FALSE))</f>
        <v/>
      </c>
      <c r="G26" s="868"/>
      <c r="H26" s="869"/>
      <c r="I26" s="830"/>
      <c r="J26" s="830"/>
      <c r="K26" s="830"/>
      <c r="L26" s="830"/>
      <c r="M26" s="599"/>
      <c r="N26" s="737"/>
      <c r="O26" s="540"/>
      <c r="P26" s="835">
        <f t="shared" si="0"/>
        <v>1</v>
      </c>
      <c r="Q26" s="835">
        <f t="shared" si="1"/>
        <v>1</v>
      </c>
      <c r="R26" s="482">
        <f t="shared" si="2"/>
        <v>0</v>
      </c>
      <c r="V26" s="602"/>
      <c r="W26" s="602"/>
      <c r="X26" s="602"/>
      <c r="Y26" s="602"/>
    </row>
    <row r="27" spans="3:26" ht="20.100000000000001" customHeight="1">
      <c r="C27" s="542">
        <v>13</v>
      </c>
      <c r="D27" s="870" t="str">
        <f>IF('D1.Occpcy&amp;Rent'!$D27="","",VLOOKUP($C27,'D1.Occpcy&amp;Rent'!$C$15:$K$414,2,FALSE))</f>
        <v/>
      </c>
      <c r="E27" s="871" t="str">
        <f>IF('D1.Occpcy&amp;Rent'!$D27="","",VLOOKUP($C27,'D1.Occpcy&amp;Rent'!$C$15:$K$414,3,FALSE))</f>
        <v/>
      </c>
      <c r="F27" s="539" t="str">
        <f>IF('D1.Occpcy&amp;Rent'!$D27="","",VLOOKUP($C27,'D1.Occpcy&amp;Rent'!$C$15:$K$414,9,FALSE))</f>
        <v/>
      </c>
      <c r="G27" s="868"/>
      <c r="H27" s="869"/>
      <c r="I27" s="830"/>
      <c r="J27" s="830"/>
      <c r="K27" s="830"/>
      <c r="L27" s="830"/>
      <c r="M27" s="599"/>
      <c r="N27" s="737"/>
      <c r="O27" s="540"/>
      <c r="P27" s="835">
        <f t="shared" si="0"/>
        <v>1</v>
      </c>
      <c r="Q27" s="835">
        <f t="shared" si="1"/>
        <v>1</v>
      </c>
      <c r="R27" s="482">
        <f t="shared" si="2"/>
        <v>0</v>
      </c>
      <c r="V27" s="602"/>
      <c r="W27" s="602"/>
      <c r="X27" s="602"/>
      <c r="Y27" s="602"/>
    </row>
    <row r="28" spans="3:26" ht="20.100000000000001" customHeight="1">
      <c r="C28" s="542">
        <v>14</v>
      </c>
      <c r="D28" s="870" t="str">
        <f>IF('D1.Occpcy&amp;Rent'!$D28="","",VLOOKUP($C28,'D1.Occpcy&amp;Rent'!$C$15:$K$414,2,FALSE))</f>
        <v/>
      </c>
      <c r="E28" s="871" t="str">
        <f>IF('D1.Occpcy&amp;Rent'!$D28="","",VLOOKUP($C28,'D1.Occpcy&amp;Rent'!$C$15:$K$414,3,FALSE))</f>
        <v/>
      </c>
      <c r="F28" s="539" t="str">
        <f>IF('D1.Occpcy&amp;Rent'!$D28="","",VLOOKUP($C28,'D1.Occpcy&amp;Rent'!$C$15:$K$414,9,FALSE))</f>
        <v/>
      </c>
      <c r="G28" s="868"/>
      <c r="H28" s="869"/>
      <c r="I28" s="830"/>
      <c r="J28" s="830"/>
      <c r="K28" s="830"/>
      <c r="L28" s="830"/>
      <c r="M28" s="599"/>
      <c r="N28" s="737"/>
      <c r="P28" s="835">
        <f t="shared" si="0"/>
        <v>1</v>
      </c>
      <c r="Q28" s="835">
        <f t="shared" si="1"/>
        <v>1</v>
      </c>
      <c r="R28" s="482">
        <f t="shared" si="2"/>
        <v>0</v>
      </c>
      <c r="V28" s="602"/>
      <c r="W28" s="602"/>
      <c r="X28" s="602"/>
      <c r="Y28" s="602"/>
    </row>
    <row r="29" spans="3:26" ht="20.100000000000001" customHeight="1">
      <c r="C29" s="542">
        <v>15</v>
      </c>
      <c r="D29" s="870" t="str">
        <f>IF('D1.Occpcy&amp;Rent'!$D29="","",VLOOKUP($C29,'D1.Occpcy&amp;Rent'!$C$15:$K$414,2,FALSE))</f>
        <v/>
      </c>
      <c r="E29" s="871" t="str">
        <f>IF('D1.Occpcy&amp;Rent'!$D29="","",VLOOKUP($C29,'D1.Occpcy&amp;Rent'!$C$15:$K$414,3,FALSE))</f>
        <v/>
      </c>
      <c r="F29" s="539" t="str">
        <f>IF('D1.Occpcy&amp;Rent'!$D29="","",VLOOKUP($C29,'D1.Occpcy&amp;Rent'!$C$15:$K$414,9,FALSE))</f>
        <v/>
      </c>
      <c r="G29" s="868"/>
      <c r="H29" s="869"/>
      <c r="I29" s="830"/>
      <c r="J29" s="830"/>
      <c r="K29" s="830"/>
      <c r="L29" s="830"/>
      <c r="M29" s="599"/>
      <c r="N29" s="737"/>
      <c r="P29" s="835">
        <f t="shared" si="0"/>
        <v>1</v>
      </c>
      <c r="Q29" s="835">
        <f t="shared" si="1"/>
        <v>1</v>
      </c>
      <c r="R29" s="482">
        <f t="shared" si="2"/>
        <v>0</v>
      </c>
    </row>
    <row r="30" spans="3:26" ht="20.100000000000001" customHeight="1">
      <c r="C30" s="542">
        <v>16</v>
      </c>
      <c r="D30" s="870" t="str">
        <f>IF('D1.Occpcy&amp;Rent'!$D30="","",VLOOKUP($C30,'D1.Occpcy&amp;Rent'!$C$15:$K$414,2,FALSE))</f>
        <v/>
      </c>
      <c r="E30" s="871" t="str">
        <f>IF('D1.Occpcy&amp;Rent'!$D30="","",VLOOKUP($C30,'D1.Occpcy&amp;Rent'!$C$15:$K$414,3,FALSE))</f>
        <v/>
      </c>
      <c r="F30" s="539" t="str">
        <f>IF('D1.Occpcy&amp;Rent'!$D30="","",VLOOKUP($C30,'D1.Occpcy&amp;Rent'!$C$15:$K$414,9,FALSE))</f>
        <v/>
      </c>
      <c r="G30" s="868"/>
      <c r="H30" s="869"/>
      <c r="I30" s="830"/>
      <c r="J30" s="830"/>
      <c r="K30" s="830"/>
      <c r="L30" s="830"/>
      <c r="M30" s="599"/>
      <c r="N30" s="737"/>
      <c r="P30" s="835">
        <f t="shared" si="0"/>
        <v>1</v>
      </c>
      <c r="Q30" s="835">
        <f t="shared" si="1"/>
        <v>1</v>
      </c>
      <c r="R30" s="482">
        <f t="shared" si="2"/>
        <v>0</v>
      </c>
    </row>
    <row r="31" spans="3:26" ht="20.100000000000001" customHeight="1">
      <c r="C31" s="542">
        <v>17</v>
      </c>
      <c r="D31" s="870" t="str">
        <f>IF('D1.Occpcy&amp;Rent'!$D31="","",VLOOKUP($C31,'D1.Occpcy&amp;Rent'!$C$15:$K$414,2,FALSE))</f>
        <v/>
      </c>
      <c r="E31" s="871" t="str">
        <f>IF('D1.Occpcy&amp;Rent'!$D31="","",VLOOKUP($C31,'D1.Occpcy&amp;Rent'!$C$15:$K$414,3,FALSE))</f>
        <v/>
      </c>
      <c r="F31" s="539" t="str">
        <f>IF('D1.Occpcy&amp;Rent'!$D31="","",VLOOKUP($C31,'D1.Occpcy&amp;Rent'!$C$15:$K$414,9,FALSE))</f>
        <v/>
      </c>
      <c r="G31" s="868"/>
      <c r="H31" s="869"/>
      <c r="I31" s="830"/>
      <c r="J31" s="830"/>
      <c r="K31" s="830"/>
      <c r="L31" s="830"/>
      <c r="M31" s="599"/>
      <c r="N31" s="737"/>
      <c r="P31" s="835">
        <f t="shared" si="0"/>
        <v>1</v>
      </c>
      <c r="Q31" s="835">
        <f t="shared" si="1"/>
        <v>1</v>
      </c>
      <c r="R31" s="482">
        <f t="shared" si="2"/>
        <v>0</v>
      </c>
    </row>
    <row r="32" spans="3:26" ht="20.100000000000001" customHeight="1">
      <c r="C32" s="542">
        <v>18</v>
      </c>
      <c r="D32" s="870" t="str">
        <f>IF('D1.Occpcy&amp;Rent'!$D32="","",VLOOKUP($C32,'D1.Occpcy&amp;Rent'!$C$15:$K$414,2,FALSE))</f>
        <v/>
      </c>
      <c r="E32" s="871" t="str">
        <f>IF('D1.Occpcy&amp;Rent'!$D32="","",VLOOKUP($C32,'D1.Occpcy&amp;Rent'!$C$15:$K$414,3,FALSE))</f>
        <v/>
      </c>
      <c r="F32" s="539" t="str">
        <f>IF('D1.Occpcy&amp;Rent'!$D32="","",VLOOKUP($C32,'D1.Occpcy&amp;Rent'!$C$15:$K$414,9,FALSE))</f>
        <v/>
      </c>
      <c r="G32" s="868"/>
      <c r="H32" s="869"/>
      <c r="I32" s="830"/>
      <c r="J32" s="830"/>
      <c r="K32" s="830"/>
      <c r="L32" s="830"/>
      <c r="M32" s="599"/>
      <c r="N32" s="737"/>
      <c r="P32" s="835">
        <f t="shared" si="0"/>
        <v>1</v>
      </c>
      <c r="Q32" s="835">
        <f t="shared" si="1"/>
        <v>1</v>
      </c>
      <c r="R32" s="482">
        <f t="shared" si="2"/>
        <v>0</v>
      </c>
    </row>
    <row r="33" spans="3:18" ht="20.100000000000001" customHeight="1">
      <c r="C33" s="542">
        <v>19</v>
      </c>
      <c r="D33" s="870" t="str">
        <f>IF('D1.Occpcy&amp;Rent'!$D33="","",VLOOKUP($C33,'D1.Occpcy&amp;Rent'!$C$15:$K$414,2,FALSE))</f>
        <v/>
      </c>
      <c r="E33" s="871" t="str">
        <f>IF('D1.Occpcy&amp;Rent'!$D33="","",VLOOKUP($C33,'D1.Occpcy&amp;Rent'!$C$15:$K$414,3,FALSE))</f>
        <v/>
      </c>
      <c r="F33" s="539" t="str">
        <f>IF('D1.Occpcy&amp;Rent'!$D33="","",VLOOKUP($C33,'D1.Occpcy&amp;Rent'!$C$15:$K$414,9,FALSE))</f>
        <v/>
      </c>
      <c r="G33" s="868"/>
      <c r="H33" s="869"/>
      <c r="I33" s="830"/>
      <c r="J33" s="830"/>
      <c r="K33" s="830"/>
      <c r="L33" s="830"/>
      <c r="M33" s="599"/>
      <c r="N33" s="737"/>
      <c r="P33" s="835">
        <f t="shared" si="0"/>
        <v>1</v>
      </c>
      <c r="Q33" s="835">
        <f t="shared" si="1"/>
        <v>1</v>
      </c>
      <c r="R33" s="482">
        <f t="shared" si="2"/>
        <v>0</v>
      </c>
    </row>
    <row r="34" spans="3:18" ht="20.100000000000001" customHeight="1">
      <c r="C34" s="542">
        <v>20</v>
      </c>
      <c r="D34" s="870" t="str">
        <f>IF('D1.Occpcy&amp;Rent'!$D34="","",VLOOKUP($C34,'D1.Occpcy&amp;Rent'!$C$15:$K$414,2,FALSE))</f>
        <v/>
      </c>
      <c r="E34" s="871" t="str">
        <f>IF('D1.Occpcy&amp;Rent'!$D34="","",VLOOKUP($C34,'D1.Occpcy&amp;Rent'!$C$15:$K$414,3,FALSE))</f>
        <v/>
      </c>
      <c r="F34" s="539" t="str">
        <f>IF('D1.Occpcy&amp;Rent'!$D34="","",VLOOKUP($C34,'D1.Occpcy&amp;Rent'!$C$15:$K$414,9,FALSE))</f>
        <v/>
      </c>
      <c r="G34" s="868"/>
      <c r="H34" s="869"/>
      <c r="I34" s="830"/>
      <c r="J34" s="830"/>
      <c r="K34" s="830"/>
      <c r="L34" s="830"/>
      <c r="M34" s="599"/>
      <c r="N34" s="737"/>
      <c r="P34" s="835">
        <f t="shared" si="0"/>
        <v>1</v>
      </c>
      <c r="Q34" s="835">
        <f t="shared" si="1"/>
        <v>1</v>
      </c>
      <c r="R34" s="482">
        <f t="shared" si="2"/>
        <v>0</v>
      </c>
    </row>
    <row r="35" spans="3:18" ht="20.100000000000001" customHeight="1">
      <c r="C35" s="542">
        <v>21</v>
      </c>
      <c r="D35" s="870" t="str">
        <f>IF('D1.Occpcy&amp;Rent'!$D35="","",VLOOKUP($C35,'D1.Occpcy&amp;Rent'!$C$15:$K$414,2,FALSE))</f>
        <v/>
      </c>
      <c r="E35" s="871" t="str">
        <f>IF('D1.Occpcy&amp;Rent'!$D35="","",VLOOKUP($C35,'D1.Occpcy&amp;Rent'!$C$15:$K$414,3,FALSE))</f>
        <v/>
      </c>
      <c r="F35" s="539" t="str">
        <f>IF('D1.Occpcy&amp;Rent'!$D35="","",VLOOKUP($C35,'D1.Occpcy&amp;Rent'!$C$15:$K$414,9,FALSE))</f>
        <v/>
      </c>
      <c r="G35" s="868"/>
      <c r="H35" s="869"/>
      <c r="I35" s="830"/>
      <c r="J35" s="830"/>
      <c r="K35" s="830"/>
      <c r="L35" s="830"/>
      <c r="M35" s="599"/>
      <c r="N35" s="737"/>
      <c r="P35" s="835">
        <f t="shared" si="0"/>
        <v>1</v>
      </c>
      <c r="Q35" s="835">
        <f t="shared" si="1"/>
        <v>1</v>
      </c>
      <c r="R35" s="482">
        <f t="shared" si="2"/>
        <v>0</v>
      </c>
    </row>
    <row r="36" spans="3:18" ht="20.100000000000001" customHeight="1">
      <c r="C36" s="542">
        <v>22</v>
      </c>
      <c r="D36" s="870" t="str">
        <f>IF('D1.Occpcy&amp;Rent'!$D36="","",VLOOKUP($C36,'D1.Occpcy&amp;Rent'!$C$15:$K$414,2,FALSE))</f>
        <v/>
      </c>
      <c r="E36" s="871" t="str">
        <f>IF('D1.Occpcy&amp;Rent'!$D36="","",VLOOKUP($C36,'D1.Occpcy&amp;Rent'!$C$15:$K$414,3,FALSE))</f>
        <v/>
      </c>
      <c r="F36" s="539" t="str">
        <f>IF('D1.Occpcy&amp;Rent'!$D36="","",VLOOKUP($C36,'D1.Occpcy&amp;Rent'!$C$15:$K$414,9,FALSE))</f>
        <v/>
      </c>
      <c r="G36" s="868"/>
      <c r="H36" s="869"/>
      <c r="I36" s="830"/>
      <c r="J36" s="830"/>
      <c r="K36" s="830"/>
      <c r="L36" s="830"/>
      <c r="M36" s="599"/>
      <c r="N36" s="737"/>
      <c r="P36" s="835">
        <f t="shared" si="0"/>
        <v>1</v>
      </c>
      <c r="Q36" s="835">
        <f t="shared" si="1"/>
        <v>1</v>
      </c>
      <c r="R36" s="482">
        <f t="shared" si="2"/>
        <v>0</v>
      </c>
    </row>
    <row r="37" spans="3:18" ht="20.100000000000001" customHeight="1">
      <c r="C37" s="542">
        <v>23</v>
      </c>
      <c r="D37" s="870" t="str">
        <f>IF('D1.Occpcy&amp;Rent'!$D37="","",VLOOKUP($C37,'D1.Occpcy&amp;Rent'!$C$15:$K$414,2,FALSE))</f>
        <v/>
      </c>
      <c r="E37" s="871" t="str">
        <f>IF('D1.Occpcy&amp;Rent'!$D37="","",VLOOKUP($C37,'D1.Occpcy&amp;Rent'!$C$15:$K$414,3,FALSE))</f>
        <v/>
      </c>
      <c r="F37" s="539" t="str">
        <f>IF('D1.Occpcy&amp;Rent'!$D37="","",VLOOKUP($C37,'D1.Occpcy&amp;Rent'!$C$15:$K$414,9,FALSE))</f>
        <v/>
      </c>
      <c r="G37" s="868"/>
      <c r="H37" s="869"/>
      <c r="I37" s="830"/>
      <c r="J37" s="830"/>
      <c r="K37" s="830"/>
      <c r="L37" s="830"/>
      <c r="M37" s="599"/>
      <c r="N37" s="737"/>
      <c r="P37" s="835">
        <f t="shared" si="0"/>
        <v>1</v>
      </c>
      <c r="Q37" s="835">
        <f t="shared" si="1"/>
        <v>1</v>
      </c>
      <c r="R37" s="482">
        <f t="shared" si="2"/>
        <v>0</v>
      </c>
    </row>
    <row r="38" spans="3:18" ht="20.100000000000001" customHeight="1">
      <c r="C38" s="542">
        <v>24</v>
      </c>
      <c r="D38" s="870" t="str">
        <f>IF('D1.Occpcy&amp;Rent'!$D38="","",VLOOKUP($C38,'D1.Occpcy&amp;Rent'!$C$15:$K$414,2,FALSE))</f>
        <v/>
      </c>
      <c r="E38" s="871" t="str">
        <f>IF('D1.Occpcy&amp;Rent'!$D38="","",VLOOKUP($C38,'D1.Occpcy&amp;Rent'!$C$15:$K$414,3,FALSE))</f>
        <v/>
      </c>
      <c r="F38" s="539" t="str">
        <f>IF('D1.Occpcy&amp;Rent'!$D38="","",VLOOKUP($C38,'D1.Occpcy&amp;Rent'!$C$15:$K$414,9,FALSE))</f>
        <v/>
      </c>
      <c r="G38" s="868"/>
      <c r="H38" s="869"/>
      <c r="I38" s="830"/>
      <c r="J38" s="830"/>
      <c r="K38" s="830"/>
      <c r="L38" s="830"/>
      <c r="M38" s="599"/>
      <c r="N38" s="737"/>
      <c r="P38" s="835">
        <f t="shared" si="0"/>
        <v>1</v>
      </c>
      <c r="Q38" s="835">
        <f t="shared" si="1"/>
        <v>1</v>
      </c>
      <c r="R38" s="482">
        <f t="shared" si="2"/>
        <v>0</v>
      </c>
    </row>
    <row r="39" spans="3:18" ht="20.100000000000001" customHeight="1">
      <c r="C39" s="542">
        <v>25</v>
      </c>
      <c r="D39" s="870" t="str">
        <f>IF('D1.Occpcy&amp;Rent'!$D39="","",VLOOKUP($C39,'D1.Occpcy&amp;Rent'!$C$15:$K$414,2,FALSE))</f>
        <v/>
      </c>
      <c r="E39" s="871" t="str">
        <f>IF('D1.Occpcy&amp;Rent'!$D39="","",VLOOKUP($C39,'D1.Occpcy&amp;Rent'!$C$15:$K$414,3,FALSE))</f>
        <v/>
      </c>
      <c r="F39" s="539" t="str">
        <f>IF('D1.Occpcy&amp;Rent'!$D39="","",VLOOKUP($C39,'D1.Occpcy&amp;Rent'!$C$15:$K$414,9,FALSE))</f>
        <v/>
      </c>
      <c r="G39" s="868"/>
      <c r="H39" s="869"/>
      <c r="I39" s="830"/>
      <c r="J39" s="830"/>
      <c r="K39" s="830"/>
      <c r="L39" s="830"/>
      <c r="M39" s="599"/>
      <c r="N39" s="737"/>
      <c r="P39" s="835">
        <f t="shared" si="0"/>
        <v>1</v>
      </c>
      <c r="Q39" s="835">
        <f t="shared" si="1"/>
        <v>1</v>
      </c>
      <c r="R39" s="482">
        <f t="shared" si="2"/>
        <v>0</v>
      </c>
    </row>
    <row r="40" spans="3:18" ht="20.100000000000001" customHeight="1">
      <c r="C40" s="542">
        <v>26</v>
      </c>
      <c r="D40" s="870" t="str">
        <f>IF('D1.Occpcy&amp;Rent'!$D40="","",VLOOKUP($C40,'D1.Occpcy&amp;Rent'!$C$15:$K$414,2,FALSE))</f>
        <v/>
      </c>
      <c r="E40" s="871" t="str">
        <f>IF('D1.Occpcy&amp;Rent'!$D40="","",VLOOKUP($C40,'D1.Occpcy&amp;Rent'!$C$15:$K$414,3,FALSE))</f>
        <v/>
      </c>
      <c r="F40" s="539" t="str">
        <f>IF('D1.Occpcy&amp;Rent'!$D40="","",VLOOKUP($C40,'D1.Occpcy&amp;Rent'!$C$15:$K$414,9,FALSE))</f>
        <v/>
      </c>
      <c r="G40" s="868"/>
      <c r="H40" s="869"/>
      <c r="I40" s="830"/>
      <c r="J40" s="830"/>
      <c r="K40" s="830"/>
      <c r="L40" s="830"/>
      <c r="M40" s="599"/>
      <c r="N40" s="737"/>
      <c r="P40" s="835">
        <f t="shared" si="0"/>
        <v>1</v>
      </c>
      <c r="Q40" s="835">
        <f t="shared" si="1"/>
        <v>1</v>
      </c>
      <c r="R40" s="482">
        <f t="shared" si="2"/>
        <v>0</v>
      </c>
    </row>
    <row r="41" spans="3:18" ht="20.100000000000001" customHeight="1">
      <c r="C41" s="542">
        <v>27</v>
      </c>
      <c r="D41" s="870" t="str">
        <f>IF('D1.Occpcy&amp;Rent'!$D41="","",VLOOKUP($C41,'D1.Occpcy&amp;Rent'!$C$15:$K$414,2,FALSE))</f>
        <v/>
      </c>
      <c r="E41" s="871" t="str">
        <f>IF('D1.Occpcy&amp;Rent'!$D41="","",VLOOKUP($C41,'D1.Occpcy&amp;Rent'!$C$15:$K$414,3,FALSE))</f>
        <v/>
      </c>
      <c r="F41" s="539" t="str">
        <f>IF('D1.Occpcy&amp;Rent'!$D41="","",VLOOKUP($C41,'D1.Occpcy&amp;Rent'!$C$15:$K$414,9,FALSE))</f>
        <v/>
      </c>
      <c r="G41" s="868"/>
      <c r="H41" s="869"/>
      <c r="I41" s="830"/>
      <c r="J41" s="830"/>
      <c r="K41" s="830"/>
      <c r="L41" s="830"/>
      <c r="M41" s="599"/>
      <c r="N41" s="737"/>
      <c r="P41" s="835">
        <f t="shared" si="0"/>
        <v>1</v>
      </c>
      <c r="Q41" s="835">
        <f t="shared" si="1"/>
        <v>1</v>
      </c>
      <c r="R41" s="482">
        <f t="shared" si="2"/>
        <v>0</v>
      </c>
    </row>
    <row r="42" spans="3:18" ht="20.100000000000001" customHeight="1">
      <c r="C42" s="542">
        <v>28</v>
      </c>
      <c r="D42" s="870" t="str">
        <f>IF('D1.Occpcy&amp;Rent'!$D42="","",VLOOKUP($C42,'D1.Occpcy&amp;Rent'!$C$15:$K$414,2,FALSE))</f>
        <v/>
      </c>
      <c r="E42" s="871" t="str">
        <f>IF('D1.Occpcy&amp;Rent'!$D42="","",VLOOKUP($C42,'D1.Occpcy&amp;Rent'!$C$15:$K$414,3,FALSE))</f>
        <v/>
      </c>
      <c r="F42" s="539" t="str">
        <f>IF('D1.Occpcy&amp;Rent'!$D42="","",VLOOKUP($C42,'D1.Occpcy&amp;Rent'!$C$15:$K$414,9,FALSE))</f>
        <v/>
      </c>
      <c r="G42" s="868"/>
      <c r="H42" s="869"/>
      <c r="I42" s="830"/>
      <c r="J42" s="830"/>
      <c r="K42" s="830"/>
      <c r="L42" s="830"/>
      <c r="M42" s="599"/>
      <c r="N42" s="737"/>
      <c r="P42" s="835">
        <f t="shared" si="0"/>
        <v>1</v>
      </c>
      <c r="Q42" s="835">
        <f t="shared" si="1"/>
        <v>1</v>
      </c>
      <c r="R42" s="482">
        <f t="shared" si="2"/>
        <v>0</v>
      </c>
    </row>
    <row r="43" spans="3:18" ht="20.100000000000001" customHeight="1">
      <c r="C43" s="542">
        <v>29</v>
      </c>
      <c r="D43" s="870" t="str">
        <f>IF('D1.Occpcy&amp;Rent'!$D43="","",VLOOKUP($C43,'D1.Occpcy&amp;Rent'!$C$15:$K$414,2,FALSE))</f>
        <v/>
      </c>
      <c r="E43" s="871" t="str">
        <f>IF('D1.Occpcy&amp;Rent'!$D43="","",VLOOKUP($C43,'D1.Occpcy&amp;Rent'!$C$15:$K$414,3,FALSE))</f>
        <v/>
      </c>
      <c r="F43" s="539" t="str">
        <f>IF('D1.Occpcy&amp;Rent'!$D43="","",VLOOKUP($C43,'D1.Occpcy&amp;Rent'!$C$15:$K$414,9,FALSE))</f>
        <v/>
      </c>
      <c r="G43" s="868"/>
      <c r="H43" s="869"/>
      <c r="I43" s="830"/>
      <c r="J43" s="830"/>
      <c r="K43" s="830"/>
      <c r="L43" s="830"/>
      <c r="M43" s="599"/>
      <c r="N43" s="737"/>
      <c r="P43" s="835">
        <f t="shared" si="0"/>
        <v>1</v>
      </c>
      <c r="Q43" s="835">
        <f t="shared" si="1"/>
        <v>1</v>
      </c>
      <c r="R43" s="482">
        <f t="shared" si="2"/>
        <v>0</v>
      </c>
    </row>
    <row r="44" spans="3:18" ht="20.100000000000001" customHeight="1">
      <c r="C44" s="542">
        <v>30</v>
      </c>
      <c r="D44" s="870" t="str">
        <f>IF('D1.Occpcy&amp;Rent'!$D44="","",VLOOKUP($C44,'D1.Occpcy&amp;Rent'!$C$15:$K$414,2,FALSE))</f>
        <v/>
      </c>
      <c r="E44" s="871" t="str">
        <f>IF('D1.Occpcy&amp;Rent'!$D44="","",VLOOKUP($C44,'D1.Occpcy&amp;Rent'!$C$15:$K$414,3,FALSE))</f>
        <v/>
      </c>
      <c r="F44" s="539" t="str">
        <f>IF('D1.Occpcy&amp;Rent'!$D44="","",VLOOKUP($C44,'D1.Occpcy&amp;Rent'!$C$15:$K$414,9,FALSE))</f>
        <v/>
      </c>
      <c r="G44" s="868"/>
      <c r="H44" s="869"/>
      <c r="I44" s="830"/>
      <c r="J44" s="830"/>
      <c r="K44" s="830"/>
      <c r="L44" s="830"/>
      <c r="M44" s="599"/>
      <c r="N44" s="737"/>
      <c r="P44" s="835">
        <f t="shared" si="0"/>
        <v>1</v>
      </c>
      <c r="Q44" s="835">
        <f t="shared" si="1"/>
        <v>1</v>
      </c>
      <c r="R44" s="482">
        <f t="shared" si="2"/>
        <v>0</v>
      </c>
    </row>
    <row r="45" spans="3:18" ht="20.100000000000001" customHeight="1">
      <c r="C45" s="542">
        <v>31</v>
      </c>
      <c r="D45" s="870" t="str">
        <f>IF('D1.Occpcy&amp;Rent'!$D45="","",VLOOKUP($C45,'D1.Occpcy&amp;Rent'!$C$15:$K$414,2,FALSE))</f>
        <v/>
      </c>
      <c r="E45" s="871" t="str">
        <f>IF('D1.Occpcy&amp;Rent'!$D45="","",VLOOKUP($C45,'D1.Occpcy&amp;Rent'!$C$15:$K$414,3,FALSE))</f>
        <v/>
      </c>
      <c r="F45" s="539" t="str">
        <f>IF('D1.Occpcy&amp;Rent'!$D45="","",VLOOKUP($C45,'D1.Occpcy&amp;Rent'!$C$15:$K$414,9,FALSE))</f>
        <v/>
      </c>
      <c r="G45" s="868"/>
      <c r="H45" s="869"/>
      <c r="I45" s="830"/>
      <c r="J45" s="830"/>
      <c r="K45" s="830"/>
      <c r="L45" s="830"/>
      <c r="M45" s="599"/>
      <c r="N45" s="737"/>
      <c r="P45" s="835">
        <f t="shared" si="0"/>
        <v>1</v>
      </c>
      <c r="Q45" s="835">
        <f t="shared" si="1"/>
        <v>1</v>
      </c>
      <c r="R45" s="482">
        <f t="shared" si="2"/>
        <v>0</v>
      </c>
    </row>
    <row r="46" spans="3:18" ht="20.100000000000001" customHeight="1">
      <c r="C46" s="542">
        <v>32</v>
      </c>
      <c r="D46" s="870" t="str">
        <f>IF('D1.Occpcy&amp;Rent'!$D46="","",VLOOKUP($C46,'D1.Occpcy&amp;Rent'!$C$15:$K$414,2,FALSE))</f>
        <v/>
      </c>
      <c r="E46" s="871" t="str">
        <f>IF('D1.Occpcy&amp;Rent'!$D46="","",VLOOKUP($C46,'D1.Occpcy&amp;Rent'!$C$15:$K$414,3,FALSE))</f>
        <v/>
      </c>
      <c r="F46" s="539" t="str">
        <f>IF('D1.Occpcy&amp;Rent'!$D46="","",VLOOKUP($C46,'D1.Occpcy&amp;Rent'!$C$15:$K$414,9,FALSE))</f>
        <v/>
      </c>
      <c r="G46" s="868"/>
      <c r="H46" s="869"/>
      <c r="I46" s="830"/>
      <c r="J46" s="830"/>
      <c r="K46" s="830"/>
      <c r="L46" s="830"/>
      <c r="M46" s="599"/>
      <c r="N46" s="737"/>
      <c r="P46" s="835">
        <f t="shared" si="0"/>
        <v>1</v>
      </c>
      <c r="Q46" s="835">
        <f t="shared" si="1"/>
        <v>1</v>
      </c>
      <c r="R46" s="482">
        <f t="shared" si="2"/>
        <v>0</v>
      </c>
    </row>
    <row r="47" spans="3:18" ht="20.100000000000001" customHeight="1">
      <c r="C47" s="542">
        <v>33</v>
      </c>
      <c r="D47" s="870" t="str">
        <f>IF('D1.Occpcy&amp;Rent'!$D47="","",VLOOKUP($C47,'D1.Occpcy&amp;Rent'!$C$15:$K$414,2,FALSE))</f>
        <v/>
      </c>
      <c r="E47" s="871" t="str">
        <f>IF('D1.Occpcy&amp;Rent'!$D47="","",VLOOKUP($C47,'D1.Occpcy&amp;Rent'!$C$15:$K$414,3,FALSE))</f>
        <v/>
      </c>
      <c r="F47" s="539" t="str">
        <f>IF('D1.Occpcy&amp;Rent'!$D47="","",VLOOKUP($C47,'D1.Occpcy&amp;Rent'!$C$15:$K$414,9,FALSE))</f>
        <v/>
      </c>
      <c r="G47" s="868"/>
      <c r="H47" s="869"/>
      <c r="I47" s="830"/>
      <c r="J47" s="830"/>
      <c r="K47" s="830"/>
      <c r="L47" s="830"/>
      <c r="M47" s="599"/>
      <c r="N47" s="737"/>
      <c r="P47" s="835">
        <f t="shared" si="0"/>
        <v>1</v>
      </c>
      <c r="Q47" s="835">
        <f t="shared" si="1"/>
        <v>1</v>
      </c>
      <c r="R47" s="482">
        <f t="shared" si="2"/>
        <v>0</v>
      </c>
    </row>
    <row r="48" spans="3:18" ht="20.100000000000001" customHeight="1">
      <c r="C48" s="542">
        <v>34</v>
      </c>
      <c r="D48" s="870" t="str">
        <f>IF('D1.Occpcy&amp;Rent'!$D48="","",VLOOKUP($C48,'D1.Occpcy&amp;Rent'!$C$15:$K$414,2,FALSE))</f>
        <v/>
      </c>
      <c r="E48" s="871" t="str">
        <f>IF('D1.Occpcy&amp;Rent'!$D48="","",VLOOKUP($C48,'D1.Occpcy&amp;Rent'!$C$15:$K$414,3,FALSE))</f>
        <v/>
      </c>
      <c r="F48" s="539" t="str">
        <f>IF('D1.Occpcy&amp;Rent'!$D48="","",VLOOKUP($C48,'D1.Occpcy&amp;Rent'!$C$15:$K$414,9,FALSE))</f>
        <v/>
      </c>
      <c r="G48" s="868"/>
      <c r="H48" s="869"/>
      <c r="I48" s="830"/>
      <c r="J48" s="830"/>
      <c r="K48" s="830"/>
      <c r="L48" s="830"/>
      <c r="M48" s="599"/>
      <c r="N48" s="737"/>
      <c r="P48" s="835">
        <f t="shared" si="0"/>
        <v>1</v>
      </c>
      <c r="Q48" s="835">
        <f t="shared" si="1"/>
        <v>1</v>
      </c>
      <c r="R48" s="482">
        <f t="shared" si="2"/>
        <v>0</v>
      </c>
    </row>
    <row r="49" spans="3:18" ht="20.100000000000001" customHeight="1">
      <c r="C49" s="542">
        <v>35</v>
      </c>
      <c r="D49" s="870" t="str">
        <f>IF('D1.Occpcy&amp;Rent'!$D49="","",VLOOKUP($C49,'D1.Occpcy&amp;Rent'!$C$15:$K$414,2,FALSE))</f>
        <v/>
      </c>
      <c r="E49" s="871" t="str">
        <f>IF('D1.Occpcy&amp;Rent'!$D49="","",VLOOKUP($C49,'D1.Occpcy&amp;Rent'!$C$15:$K$414,3,FALSE))</f>
        <v/>
      </c>
      <c r="F49" s="539" t="str">
        <f>IF('D1.Occpcy&amp;Rent'!$D49="","",VLOOKUP($C49,'D1.Occpcy&amp;Rent'!$C$15:$K$414,9,FALSE))</f>
        <v/>
      </c>
      <c r="G49" s="868"/>
      <c r="H49" s="869"/>
      <c r="I49" s="830"/>
      <c r="J49" s="830"/>
      <c r="K49" s="830"/>
      <c r="L49" s="830"/>
      <c r="M49" s="599"/>
      <c r="N49" s="737"/>
      <c r="P49" s="835">
        <f t="shared" si="0"/>
        <v>1</v>
      </c>
      <c r="Q49" s="835">
        <f t="shared" si="1"/>
        <v>1</v>
      </c>
      <c r="R49" s="482">
        <f t="shared" si="2"/>
        <v>0</v>
      </c>
    </row>
    <row r="50" spans="3:18" ht="20.100000000000001" customHeight="1">
      <c r="C50" s="542">
        <v>36</v>
      </c>
      <c r="D50" s="870" t="str">
        <f>IF('D1.Occpcy&amp;Rent'!$D50="","",VLOOKUP($C50,'D1.Occpcy&amp;Rent'!$C$15:$K$414,2,FALSE))</f>
        <v/>
      </c>
      <c r="E50" s="871" t="str">
        <f>IF('D1.Occpcy&amp;Rent'!$D50="","",VLOOKUP($C50,'D1.Occpcy&amp;Rent'!$C$15:$K$414,3,FALSE))</f>
        <v/>
      </c>
      <c r="F50" s="539" t="str">
        <f>IF('D1.Occpcy&amp;Rent'!$D50="","",VLOOKUP($C50,'D1.Occpcy&amp;Rent'!$C$15:$K$414,9,FALSE))</f>
        <v/>
      </c>
      <c r="G50" s="868"/>
      <c r="H50" s="869"/>
      <c r="I50" s="830"/>
      <c r="J50" s="830"/>
      <c r="K50" s="830"/>
      <c r="L50" s="830"/>
      <c r="M50" s="599"/>
      <c r="N50" s="737"/>
      <c r="P50" s="835">
        <f t="shared" si="0"/>
        <v>1</v>
      </c>
      <c r="Q50" s="835">
        <f t="shared" si="1"/>
        <v>1</v>
      </c>
      <c r="R50" s="482">
        <f t="shared" si="2"/>
        <v>0</v>
      </c>
    </row>
    <row r="51" spans="3:18" ht="20.100000000000001" customHeight="1">
      <c r="C51" s="542">
        <v>37</v>
      </c>
      <c r="D51" s="870" t="str">
        <f>IF('D1.Occpcy&amp;Rent'!$D51="","",VLOOKUP($C51,'D1.Occpcy&amp;Rent'!$C$15:$K$414,2,FALSE))</f>
        <v/>
      </c>
      <c r="E51" s="871" t="str">
        <f>IF('D1.Occpcy&amp;Rent'!$D51="","",VLOOKUP($C51,'D1.Occpcy&amp;Rent'!$C$15:$K$414,3,FALSE))</f>
        <v/>
      </c>
      <c r="F51" s="539" t="str">
        <f>IF('D1.Occpcy&amp;Rent'!$D51="","",VLOOKUP($C51,'D1.Occpcy&amp;Rent'!$C$15:$K$414,9,FALSE))</f>
        <v/>
      </c>
      <c r="G51" s="868"/>
      <c r="H51" s="869"/>
      <c r="I51" s="830"/>
      <c r="J51" s="830"/>
      <c r="K51" s="830"/>
      <c r="L51" s="830"/>
      <c r="M51" s="599"/>
      <c r="N51" s="737"/>
      <c r="P51" s="835">
        <f t="shared" si="0"/>
        <v>1</v>
      </c>
      <c r="Q51" s="835">
        <f t="shared" si="1"/>
        <v>1</v>
      </c>
      <c r="R51" s="482">
        <f t="shared" si="2"/>
        <v>0</v>
      </c>
    </row>
    <row r="52" spans="3:18" ht="20.100000000000001" customHeight="1">
      <c r="C52" s="542">
        <v>38</v>
      </c>
      <c r="D52" s="870" t="str">
        <f>IF('D1.Occpcy&amp;Rent'!$D52="","",VLOOKUP($C52,'D1.Occpcy&amp;Rent'!$C$15:$K$414,2,FALSE))</f>
        <v/>
      </c>
      <c r="E52" s="871" t="str">
        <f>IF('D1.Occpcy&amp;Rent'!$D52="","",VLOOKUP($C52,'D1.Occpcy&amp;Rent'!$C$15:$K$414,3,FALSE))</f>
        <v/>
      </c>
      <c r="F52" s="539" t="str">
        <f>IF('D1.Occpcy&amp;Rent'!$D52="","",VLOOKUP($C52,'D1.Occpcy&amp;Rent'!$C$15:$K$414,9,FALSE))</f>
        <v/>
      </c>
      <c r="G52" s="868"/>
      <c r="H52" s="869"/>
      <c r="I52" s="830"/>
      <c r="J52" s="830"/>
      <c r="K52" s="830"/>
      <c r="L52" s="830"/>
      <c r="M52" s="599"/>
      <c r="N52" s="737"/>
      <c r="P52" s="835">
        <f t="shared" si="0"/>
        <v>1</v>
      </c>
      <c r="Q52" s="835">
        <f t="shared" si="1"/>
        <v>1</v>
      </c>
      <c r="R52" s="482">
        <f t="shared" si="2"/>
        <v>0</v>
      </c>
    </row>
    <row r="53" spans="3:18" ht="20.100000000000001" customHeight="1">
      <c r="C53" s="542">
        <v>39</v>
      </c>
      <c r="D53" s="870" t="str">
        <f>IF('D1.Occpcy&amp;Rent'!$D53="","",VLOOKUP($C53,'D1.Occpcy&amp;Rent'!$C$15:$K$414,2,FALSE))</f>
        <v/>
      </c>
      <c r="E53" s="871" t="str">
        <f>IF('D1.Occpcy&amp;Rent'!$D53="","",VLOOKUP($C53,'D1.Occpcy&amp;Rent'!$C$15:$K$414,3,FALSE))</f>
        <v/>
      </c>
      <c r="F53" s="539" t="str">
        <f>IF('D1.Occpcy&amp;Rent'!$D53="","",VLOOKUP($C53,'D1.Occpcy&amp;Rent'!$C$15:$K$414,9,FALSE))</f>
        <v/>
      </c>
      <c r="G53" s="868"/>
      <c r="H53" s="869"/>
      <c r="I53" s="830"/>
      <c r="J53" s="830"/>
      <c r="K53" s="830"/>
      <c r="L53" s="830"/>
      <c r="M53" s="599"/>
      <c r="N53" s="737"/>
      <c r="P53" s="835">
        <f t="shared" si="0"/>
        <v>1</v>
      </c>
      <c r="Q53" s="835">
        <f t="shared" si="1"/>
        <v>1</v>
      </c>
      <c r="R53" s="482">
        <f t="shared" si="2"/>
        <v>0</v>
      </c>
    </row>
    <row r="54" spans="3:18" ht="20.100000000000001" customHeight="1">
      <c r="C54" s="542">
        <v>40</v>
      </c>
      <c r="D54" s="870" t="str">
        <f>IF('D1.Occpcy&amp;Rent'!$D54="","",VLOOKUP($C54,'D1.Occpcy&amp;Rent'!$C$15:$K$414,2,FALSE))</f>
        <v/>
      </c>
      <c r="E54" s="871" t="str">
        <f>IF('D1.Occpcy&amp;Rent'!$D54="","",VLOOKUP($C54,'D1.Occpcy&amp;Rent'!$C$15:$K$414,3,FALSE))</f>
        <v/>
      </c>
      <c r="F54" s="539" t="str">
        <f>IF('D1.Occpcy&amp;Rent'!$D54="","",VLOOKUP($C54,'D1.Occpcy&amp;Rent'!$C$15:$K$414,9,FALSE))</f>
        <v/>
      </c>
      <c r="G54" s="868"/>
      <c r="H54" s="869"/>
      <c r="I54" s="830"/>
      <c r="J54" s="830"/>
      <c r="K54" s="830"/>
      <c r="L54" s="830"/>
      <c r="M54" s="599"/>
      <c r="N54" s="737"/>
      <c r="P54" s="835">
        <f t="shared" si="0"/>
        <v>1</v>
      </c>
      <c r="Q54" s="835">
        <f t="shared" si="1"/>
        <v>1</v>
      </c>
      <c r="R54" s="482">
        <f t="shared" si="2"/>
        <v>0</v>
      </c>
    </row>
    <row r="55" spans="3:18" ht="20.100000000000001" customHeight="1">
      <c r="C55" s="542">
        <v>41</v>
      </c>
      <c r="D55" s="870" t="str">
        <f>IF('D1.Occpcy&amp;Rent'!$D55="","",VLOOKUP($C55,'D1.Occpcy&amp;Rent'!$C$15:$K$414,2,FALSE))</f>
        <v/>
      </c>
      <c r="E55" s="871" t="str">
        <f>IF('D1.Occpcy&amp;Rent'!$D55="","",VLOOKUP($C55,'D1.Occpcy&amp;Rent'!$C$15:$K$414,3,FALSE))</f>
        <v/>
      </c>
      <c r="F55" s="539" t="str">
        <f>IF('D1.Occpcy&amp;Rent'!$D55="","",VLOOKUP($C55,'D1.Occpcy&amp;Rent'!$C$15:$K$414,9,FALSE))</f>
        <v/>
      </c>
      <c r="G55" s="868"/>
      <c r="H55" s="869"/>
      <c r="I55" s="830"/>
      <c r="J55" s="830"/>
      <c r="K55" s="830"/>
      <c r="L55" s="830"/>
      <c r="M55" s="599"/>
      <c r="N55" s="737"/>
      <c r="P55" s="835">
        <f t="shared" si="0"/>
        <v>1</v>
      </c>
      <c r="Q55" s="835">
        <f t="shared" si="1"/>
        <v>1</v>
      </c>
      <c r="R55" s="482">
        <f t="shared" si="2"/>
        <v>0</v>
      </c>
    </row>
    <row r="56" spans="3:18" ht="20.100000000000001" customHeight="1">
      <c r="C56" s="542">
        <v>42</v>
      </c>
      <c r="D56" s="870" t="str">
        <f>IF('D1.Occpcy&amp;Rent'!$D56="","",VLOOKUP($C56,'D1.Occpcy&amp;Rent'!$C$15:$K$414,2,FALSE))</f>
        <v/>
      </c>
      <c r="E56" s="871" t="str">
        <f>IF('D1.Occpcy&amp;Rent'!$D56="","",VLOOKUP($C56,'D1.Occpcy&amp;Rent'!$C$15:$K$414,3,FALSE))</f>
        <v/>
      </c>
      <c r="F56" s="539" t="str">
        <f>IF('D1.Occpcy&amp;Rent'!$D56="","",VLOOKUP($C56,'D1.Occpcy&amp;Rent'!$C$15:$K$414,9,FALSE))</f>
        <v/>
      </c>
      <c r="G56" s="868"/>
      <c r="H56" s="869"/>
      <c r="I56" s="830"/>
      <c r="J56" s="830"/>
      <c r="K56" s="830"/>
      <c r="L56" s="830"/>
      <c r="M56" s="599"/>
      <c r="N56" s="737"/>
      <c r="P56" s="835">
        <f t="shared" si="0"/>
        <v>1</v>
      </c>
      <c r="Q56" s="835">
        <f t="shared" si="1"/>
        <v>1</v>
      </c>
      <c r="R56" s="482">
        <f t="shared" si="2"/>
        <v>0</v>
      </c>
    </row>
    <row r="57" spans="3:18" ht="20.100000000000001" customHeight="1">
      <c r="C57" s="542">
        <v>43</v>
      </c>
      <c r="D57" s="870" t="str">
        <f>IF('D1.Occpcy&amp;Rent'!$D57="","",VLOOKUP($C57,'D1.Occpcy&amp;Rent'!$C$15:$K$414,2,FALSE))</f>
        <v/>
      </c>
      <c r="E57" s="871" t="str">
        <f>IF('D1.Occpcy&amp;Rent'!$D57="","",VLOOKUP($C57,'D1.Occpcy&amp;Rent'!$C$15:$K$414,3,FALSE))</f>
        <v/>
      </c>
      <c r="F57" s="539" t="str">
        <f>IF('D1.Occpcy&amp;Rent'!$D57="","",VLOOKUP($C57,'D1.Occpcy&amp;Rent'!$C$15:$K$414,9,FALSE))</f>
        <v/>
      </c>
      <c r="G57" s="868"/>
      <c r="H57" s="869"/>
      <c r="I57" s="830"/>
      <c r="J57" s="830"/>
      <c r="K57" s="830"/>
      <c r="L57" s="830"/>
      <c r="M57" s="599"/>
      <c r="N57" s="737"/>
      <c r="P57" s="835">
        <f t="shared" si="0"/>
        <v>1</v>
      </c>
      <c r="Q57" s="835">
        <f t="shared" si="1"/>
        <v>1</v>
      </c>
      <c r="R57" s="482">
        <f t="shared" si="2"/>
        <v>0</v>
      </c>
    </row>
    <row r="58" spans="3:18" ht="20.100000000000001" customHeight="1">
      <c r="C58" s="542">
        <v>44</v>
      </c>
      <c r="D58" s="870" t="str">
        <f>IF('D1.Occpcy&amp;Rent'!$D58="","",VLOOKUP($C58,'D1.Occpcy&amp;Rent'!$C$15:$K$414,2,FALSE))</f>
        <v/>
      </c>
      <c r="E58" s="871" t="str">
        <f>IF('D1.Occpcy&amp;Rent'!$D58="","",VLOOKUP($C58,'D1.Occpcy&amp;Rent'!$C$15:$K$414,3,FALSE))</f>
        <v/>
      </c>
      <c r="F58" s="539" t="str">
        <f>IF('D1.Occpcy&amp;Rent'!$D58="","",VLOOKUP($C58,'D1.Occpcy&amp;Rent'!$C$15:$K$414,9,FALSE))</f>
        <v/>
      </c>
      <c r="G58" s="868"/>
      <c r="H58" s="869"/>
      <c r="I58" s="830"/>
      <c r="J58" s="830"/>
      <c r="K58" s="830"/>
      <c r="L58" s="830"/>
      <c r="M58" s="599"/>
      <c r="N58" s="737"/>
      <c r="P58" s="835">
        <f t="shared" si="0"/>
        <v>1</v>
      </c>
      <c r="Q58" s="835">
        <f t="shared" si="1"/>
        <v>1</v>
      </c>
      <c r="R58" s="482">
        <f t="shared" si="2"/>
        <v>0</v>
      </c>
    </row>
    <row r="59" spans="3:18" ht="20.100000000000001" customHeight="1">
      <c r="C59" s="542">
        <v>45</v>
      </c>
      <c r="D59" s="870" t="str">
        <f>IF('D1.Occpcy&amp;Rent'!$D59="","",VLOOKUP($C59,'D1.Occpcy&amp;Rent'!$C$15:$K$414,2,FALSE))</f>
        <v/>
      </c>
      <c r="E59" s="871" t="str">
        <f>IF('D1.Occpcy&amp;Rent'!$D59="","",VLOOKUP($C59,'D1.Occpcy&amp;Rent'!$C$15:$K$414,3,FALSE))</f>
        <v/>
      </c>
      <c r="F59" s="539" t="str">
        <f>IF('D1.Occpcy&amp;Rent'!$D59="","",VLOOKUP($C59,'D1.Occpcy&amp;Rent'!$C$15:$K$414,9,FALSE))</f>
        <v/>
      </c>
      <c r="G59" s="868"/>
      <c r="H59" s="869"/>
      <c r="I59" s="830"/>
      <c r="J59" s="830"/>
      <c r="K59" s="830"/>
      <c r="L59" s="830"/>
      <c r="M59" s="599"/>
      <c r="N59" s="737"/>
      <c r="P59" s="835">
        <f t="shared" si="0"/>
        <v>1</v>
      </c>
      <c r="Q59" s="835">
        <f t="shared" si="1"/>
        <v>1</v>
      </c>
      <c r="R59" s="482">
        <f t="shared" si="2"/>
        <v>0</v>
      </c>
    </row>
    <row r="60" spans="3:18" ht="20.100000000000001" customHeight="1">
      <c r="C60" s="542">
        <v>46</v>
      </c>
      <c r="D60" s="870" t="str">
        <f>IF('D1.Occpcy&amp;Rent'!$D60="","",VLOOKUP($C60,'D1.Occpcy&amp;Rent'!$C$15:$K$414,2,FALSE))</f>
        <v/>
      </c>
      <c r="E60" s="871" t="str">
        <f>IF('D1.Occpcy&amp;Rent'!$D60="","",VLOOKUP($C60,'D1.Occpcy&amp;Rent'!$C$15:$K$414,3,FALSE))</f>
        <v/>
      </c>
      <c r="F60" s="539" t="str">
        <f>IF('D1.Occpcy&amp;Rent'!$D60="","",VLOOKUP($C60,'D1.Occpcy&amp;Rent'!$C$15:$K$414,9,FALSE))</f>
        <v/>
      </c>
      <c r="G60" s="868"/>
      <c r="H60" s="869"/>
      <c r="I60" s="830"/>
      <c r="J60" s="830"/>
      <c r="K60" s="830"/>
      <c r="L60" s="830"/>
      <c r="M60" s="599"/>
      <c r="N60" s="737"/>
      <c r="P60" s="835">
        <f t="shared" si="0"/>
        <v>1</v>
      </c>
      <c r="Q60" s="835">
        <f t="shared" si="1"/>
        <v>1</v>
      </c>
      <c r="R60" s="482">
        <f t="shared" si="2"/>
        <v>0</v>
      </c>
    </row>
    <row r="61" spans="3:18" ht="20.100000000000001" customHeight="1">
      <c r="C61" s="542">
        <v>47</v>
      </c>
      <c r="D61" s="870" t="str">
        <f>IF('D1.Occpcy&amp;Rent'!$D61="","",VLOOKUP($C61,'D1.Occpcy&amp;Rent'!$C$15:$K$414,2,FALSE))</f>
        <v/>
      </c>
      <c r="E61" s="871" t="str">
        <f>IF('D1.Occpcy&amp;Rent'!$D61="","",VLOOKUP($C61,'D1.Occpcy&amp;Rent'!$C$15:$K$414,3,FALSE))</f>
        <v/>
      </c>
      <c r="F61" s="539" t="str">
        <f>IF('D1.Occpcy&amp;Rent'!$D61="","",VLOOKUP($C61,'D1.Occpcy&amp;Rent'!$C$15:$K$414,9,FALSE))</f>
        <v/>
      </c>
      <c r="G61" s="868"/>
      <c r="H61" s="869"/>
      <c r="I61" s="830"/>
      <c r="J61" s="830"/>
      <c r="K61" s="830"/>
      <c r="L61" s="830"/>
      <c r="M61" s="599"/>
      <c r="N61" s="737"/>
      <c r="P61" s="835">
        <f t="shared" si="0"/>
        <v>1</v>
      </c>
      <c r="Q61" s="835">
        <f t="shared" si="1"/>
        <v>1</v>
      </c>
      <c r="R61" s="482">
        <f t="shared" si="2"/>
        <v>0</v>
      </c>
    </row>
    <row r="62" spans="3:18" ht="20.100000000000001" customHeight="1">
      <c r="C62" s="542">
        <v>48</v>
      </c>
      <c r="D62" s="870" t="str">
        <f>IF('D1.Occpcy&amp;Rent'!$D62="","",VLOOKUP($C62,'D1.Occpcy&amp;Rent'!$C$15:$K$414,2,FALSE))</f>
        <v/>
      </c>
      <c r="E62" s="871" t="str">
        <f>IF('D1.Occpcy&amp;Rent'!$D62="","",VLOOKUP($C62,'D1.Occpcy&amp;Rent'!$C$15:$K$414,3,FALSE))</f>
        <v/>
      </c>
      <c r="F62" s="539" t="str">
        <f>IF('D1.Occpcy&amp;Rent'!$D62="","",VLOOKUP($C62,'D1.Occpcy&amp;Rent'!$C$15:$K$414,9,FALSE))</f>
        <v/>
      </c>
      <c r="G62" s="868"/>
      <c r="H62" s="869"/>
      <c r="I62" s="830"/>
      <c r="J62" s="830"/>
      <c r="K62" s="830"/>
      <c r="L62" s="830"/>
      <c r="M62" s="599"/>
      <c r="N62" s="737"/>
      <c r="P62" s="835">
        <f t="shared" si="0"/>
        <v>1</v>
      </c>
      <c r="Q62" s="835">
        <f t="shared" si="1"/>
        <v>1</v>
      </c>
      <c r="R62" s="482">
        <f t="shared" si="2"/>
        <v>0</v>
      </c>
    </row>
    <row r="63" spans="3:18" ht="20.100000000000001" customHeight="1">
      <c r="C63" s="542">
        <v>49</v>
      </c>
      <c r="D63" s="870" t="str">
        <f>IF('D1.Occpcy&amp;Rent'!$D63="","",VLOOKUP($C63,'D1.Occpcy&amp;Rent'!$C$15:$K$414,2,FALSE))</f>
        <v/>
      </c>
      <c r="E63" s="871" t="str">
        <f>IF('D1.Occpcy&amp;Rent'!$D63="","",VLOOKUP($C63,'D1.Occpcy&amp;Rent'!$C$15:$K$414,3,FALSE))</f>
        <v/>
      </c>
      <c r="F63" s="539" t="str">
        <f>IF('D1.Occpcy&amp;Rent'!$D63="","",VLOOKUP($C63,'D1.Occpcy&amp;Rent'!$C$15:$K$414,9,FALSE))</f>
        <v/>
      </c>
      <c r="G63" s="868"/>
      <c r="H63" s="869"/>
      <c r="I63" s="830"/>
      <c r="J63" s="830"/>
      <c r="K63" s="830"/>
      <c r="L63" s="830"/>
      <c r="M63" s="599"/>
      <c r="N63" s="737"/>
      <c r="P63" s="835">
        <f t="shared" si="0"/>
        <v>1</v>
      </c>
      <c r="Q63" s="835">
        <f t="shared" si="1"/>
        <v>1</v>
      </c>
      <c r="R63" s="482">
        <f t="shared" si="2"/>
        <v>0</v>
      </c>
    </row>
    <row r="64" spans="3:18" ht="20.100000000000001" customHeight="1">
      <c r="C64" s="542">
        <v>50</v>
      </c>
      <c r="D64" s="870" t="str">
        <f>IF('D1.Occpcy&amp;Rent'!$D64="","",VLOOKUP($C64,'D1.Occpcy&amp;Rent'!$C$15:$K$414,2,FALSE))</f>
        <v/>
      </c>
      <c r="E64" s="871" t="str">
        <f>IF('D1.Occpcy&amp;Rent'!$D64="","",VLOOKUP($C64,'D1.Occpcy&amp;Rent'!$C$15:$K$414,3,FALSE))</f>
        <v/>
      </c>
      <c r="F64" s="539" t="str">
        <f>IF('D1.Occpcy&amp;Rent'!$D64="","",VLOOKUP($C64,'D1.Occpcy&amp;Rent'!$C$15:$K$414,9,FALSE))</f>
        <v/>
      </c>
      <c r="G64" s="868"/>
      <c r="H64" s="869"/>
      <c r="I64" s="830"/>
      <c r="J64" s="830"/>
      <c r="K64" s="830"/>
      <c r="L64" s="830"/>
      <c r="M64" s="599"/>
      <c r="N64" s="737"/>
      <c r="P64" s="835">
        <f t="shared" si="0"/>
        <v>1</v>
      </c>
      <c r="Q64" s="835">
        <f t="shared" si="1"/>
        <v>1</v>
      </c>
      <c r="R64" s="482">
        <f t="shared" si="2"/>
        <v>0</v>
      </c>
    </row>
    <row r="65" spans="3:18" ht="20.100000000000001" customHeight="1">
      <c r="C65" s="542">
        <v>51</v>
      </c>
      <c r="D65" s="870" t="str">
        <f>IF('D1.Occpcy&amp;Rent'!$D65="","",VLOOKUP($C65,'D1.Occpcy&amp;Rent'!$C$15:$K$414,2,FALSE))</f>
        <v/>
      </c>
      <c r="E65" s="871" t="str">
        <f>IF('D1.Occpcy&amp;Rent'!$D65="","",VLOOKUP($C65,'D1.Occpcy&amp;Rent'!$C$15:$K$414,3,FALSE))</f>
        <v/>
      </c>
      <c r="F65" s="539" t="str">
        <f>IF('D1.Occpcy&amp;Rent'!$D65="","",VLOOKUP($C65,'D1.Occpcy&amp;Rent'!$C$15:$K$414,9,FALSE))</f>
        <v/>
      </c>
      <c r="G65" s="868"/>
      <c r="H65" s="869"/>
      <c r="I65" s="830"/>
      <c r="J65" s="830"/>
      <c r="K65" s="830"/>
      <c r="L65" s="830"/>
      <c r="M65" s="599"/>
      <c r="N65" s="737"/>
      <c r="P65" s="835">
        <f t="shared" si="0"/>
        <v>1</v>
      </c>
      <c r="Q65" s="835">
        <f t="shared" si="1"/>
        <v>1</v>
      </c>
      <c r="R65" s="482">
        <f t="shared" si="2"/>
        <v>0</v>
      </c>
    </row>
    <row r="66" spans="3:18" ht="20.100000000000001" customHeight="1">
      <c r="C66" s="542">
        <v>52</v>
      </c>
      <c r="D66" s="870" t="str">
        <f>IF('D1.Occpcy&amp;Rent'!$D66="","",VLOOKUP($C66,'D1.Occpcy&amp;Rent'!$C$15:$K$414,2,FALSE))</f>
        <v/>
      </c>
      <c r="E66" s="871" t="str">
        <f>IF('D1.Occpcy&amp;Rent'!$D66="","",VLOOKUP($C66,'D1.Occpcy&amp;Rent'!$C$15:$K$414,3,FALSE))</f>
        <v/>
      </c>
      <c r="F66" s="539" t="str">
        <f>IF('D1.Occpcy&amp;Rent'!$D66="","",VLOOKUP($C66,'D1.Occpcy&amp;Rent'!$C$15:$K$414,9,FALSE))</f>
        <v/>
      </c>
      <c r="G66" s="868"/>
      <c r="H66" s="869"/>
      <c r="I66" s="830"/>
      <c r="J66" s="830"/>
      <c r="K66" s="830"/>
      <c r="L66" s="830"/>
      <c r="M66" s="599"/>
      <c r="N66" s="737"/>
      <c r="P66" s="835">
        <f t="shared" si="0"/>
        <v>1</v>
      </c>
      <c r="Q66" s="835">
        <f t="shared" si="1"/>
        <v>1</v>
      </c>
      <c r="R66" s="482">
        <f t="shared" si="2"/>
        <v>0</v>
      </c>
    </row>
    <row r="67" spans="3:18" ht="20.100000000000001" customHeight="1">
      <c r="C67" s="542">
        <v>53</v>
      </c>
      <c r="D67" s="870" t="str">
        <f>IF('D1.Occpcy&amp;Rent'!$D67="","",VLOOKUP($C67,'D1.Occpcy&amp;Rent'!$C$15:$K$414,2,FALSE))</f>
        <v/>
      </c>
      <c r="E67" s="871" t="str">
        <f>IF('D1.Occpcy&amp;Rent'!$D67="","",VLOOKUP($C67,'D1.Occpcy&amp;Rent'!$C$15:$K$414,3,FALSE))</f>
        <v/>
      </c>
      <c r="F67" s="539" t="str">
        <f>IF('D1.Occpcy&amp;Rent'!$D67="","",VLOOKUP($C67,'D1.Occpcy&amp;Rent'!$C$15:$K$414,9,FALSE))</f>
        <v/>
      </c>
      <c r="G67" s="868"/>
      <c r="H67" s="869"/>
      <c r="I67" s="830"/>
      <c r="J67" s="830"/>
      <c r="K67" s="830"/>
      <c r="L67" s="830"/>
      <c r="M67" s="599"/>
      <c r="N67" s="737"/>
      <c r="P67" s="835">
        <f t="shared" si="0"/>
        <v>1</v>
      </c>
      <c r="Q67" s="835">
        <f t="shared" si="1"/>
        <v>1</v>
      </c>
      <c r="R67" s="482">
        <f t="shared" si="2"/>
        <v>0</v>
      </c>
    </row>
    <row r="68" spans="3:18" ht="20.100000000000001" customHeight="1">
      <c r="C68" s="542">
        <v>54</v>
      </c>
      <c r="D68" s="870" t="str">
        <f>IF('D1.Occpcy&amp;Rent'!$D68="","",VLOOKUP($C68,'D1.Occpcy&amp;Rent'!$C$15:$K$414,2,FALSE))</f>
        <v/>
      </c>
      <c r="E68" s="871" t="str">
        <f>IF('D1.Occpcy&amp;Rent'!$D68="","",VLOOKUP($C68,'D1.Occpcy&amp;Rent'!$C$15:$K$414,3,FALSE))</f>
        <v/>
      </c>
      <c r="F68" s="539" t="str">
        <f>IF('D1.Occpcy&amp;Rent'!$D68="","",VLOOKUP($C68,'D1.Occpcy&amp;Rent'!$C$15:$K$414,9,FALSE))</f>
        <v/>
      </c>
      <c r="G68" s="868"/>
      <c r="H68" s="869"/>
      <c r="I68" s="830"/>
      <c r="J68" s="830"/>
      <c r="K68" s="830"/>
      <c r="L68" s="830"/>
      <c r="M68" s="599"/>
      <c r="N68" s="737"/>
      <c r="P68" s="835">
        <f t="shared" si="0"/>
        <v>1</v>
      </c>
      <c r="Q68" s="835">
        <f t="shared" si="1"/>
        <v>1</v>
      </c>
      <c r="R68" s="482">
        <f t="shared" si="2"/>
        <v>0</v>
      </c>
    </row>
    <row r="69" spans="3:18" ht="20.100000000000001" customHeight="1">
      <c r="C69" s="542">
        <v>55</v>
      </c>
      <c r="D69" s="870" t="str">
        <f>IF('D1.Occpcy&amp;Rent'!$D69="","",VLOOKUP($C69,'D1.Occpcy&amp;Rent'!$C$15:$K$414,2,FALSE))</f>
        <v/>
      </c>
      <c r="E69" s="871" t="str">
        <f>IF('D1.Occpcy&amp;Rent'!$D69="","",VLOOKUP($C69,'D1.Occpcy&amp;Rent'!$C$15:$K$414,3,FALSE))</f>
        <v/>
      </c>
      <c r="F69" s="539" t="str">
        <f>IF('D1.Occpcy&amp;Rent'!$D69="","",VLOOKUP($C69,'D1.Occpcy&amp;Rent'!$C$15:$K$414,9,FALSE))</f>
        <v/>
      </c>
      <c r="G69" s="868"/>
      <c r="H69" s="869"/>
      <c r="I69" s="830"/>
      <c r="J69" s="830"/>
      <c r="K69" s="830"/>
      <c r="L69" s="830"/>
      <c r="M69" s="599"/>
      <c r="N69" s="737"/>
      <c r="P69" s="835">
        <f t="shared" si="0"/>
        <v>1</v>
      </c>
      <c r="Q69" s="835">
        <f t="shared" si="1"/>
        <v>1</v>
      </c>
      <c r="R69" s="482">
        <f t="shared" si="2"/>
        <v>0</v>
      </c>
    </row>
    <row r="70" spans="3:18" ht="20.100000000000001" customHeight="1">
      <c r="C70" s="542">
        <v>56</v>
      </c>
      <c r="D70" s="870" t="str">
        <f>IF('D1.Occpcy&amp;Rent'!$D70="","",VLOOKUP($C70,'D1.Occpcy&amp;Rent'!$C$15:$K$414,2,FALSE))</f>
        <v/>
      </c>
      <c r="E70" s="871" t="str">
        <f>IF('D1.Occpcy&amp;Rent'!$D70="","",VLOOKUP($C70,'D1.Occpcy&amp;Rent'!$C$15:$K$414,3,FALSE))</f>
        <v/>
      </c>
      <c r="F70" s="539" t="str">
        <f>IF('D1.Occpcy&amp;Rent'!$D70="","",VLOOKUP($C70,'D1.Occpcy&amp;Rent'!$C$15:$K$414,9,FALSE))</f>
        <v/>
      </c>
      <c r="G70" s="868"/>
      <c r="H70" s="869"/>
      <c r="I70" s="830"/>
      <c r="J70" s="830"/>
      <c r="K70" s="830"/>
      <c r="L70" s="830"/>
      <c r="M70" s="599"/>
      <c r="N70" s="737"/>
      <c r="P70" s="835">
        <f t="shared" si="0"/>
        <v>1</v>
      </c>
      <c r="Q70" s="835">
        <f t="shared" si="1"/>
        <v>1</v>
      </c>
      <c r="R70" s="482">
        <f t="shared" si="2"/>
        <v>0</v>
      </c>
    </row>
    <row r="71" spans="3:18" ht="20.100000000000001" customHeight="1">
      <c r="C71" s="542">
        <v>57</v>
      </c>
      <c r="D71" s="870" t="str">
        <f>IF('D1.Occpcy&amp;Rent'!$D71="","",VLOOKUP($C71,'D1.Occpcy&amp;Rent'!$C$15:$K$414,2,FALSE))</f>
        <v/>
      </c>
      <c r="E71" s="871" t="str">
        <f>IF('D1.Occpcy&amp;Rent'!$D71="","",VLOOKUP($C71,'D1.Occpcy&amp;Rent'!$C$15:$K$414,3,FALSE))</f>
        <v/>
      </c>
      <c r="F71" s="539" t="str">
        <f>IF('D1.Occpcy&amp;Rent'!$D71="","",VLOOKUP($C71,'D1.Occpcy&amp;Rent'!$C$15:$K$414,9,FALSE))</f>
        <v/>
      </c>
      <c r="G71" s="868"/>
      <c r="H71" s="869"/>
      <c r="I71" s="830"/>
      <c r="J71" s="830"/>
      <c r="K71" s="830"/>
      <c r="L71" s="830"/>
      <c r="M71" s="599"/>
      <c r="N71" s="737"/>
      <c r="P71" s="835">
        <f t="shared" si="0"/>
        <v>1</v>
      </c>
      <c r="Q71" s="835">
        <f t="shared" si="1"/>
        <v>1</v>
      </c>
      <c r="R71" s="482">
        <f t="shared" si="2"/>
        <v>0</v>
      </c>
    </row>
    <row r="72" spans="3:18" ht="20.100000000000001" customHeight="1">
      <c r="C72" s="542">
        <v>58</v>
      </c>
      <c r="D72" s="870" t="str">
        <f>IF('D1.Occpcy&amp;Rent'!$D72="","",VLOOKUP($C72,'D1.Occpcy&amp;Rent'!$C$15:$K$414,2,FALSE))</f>
        <v/>
      </c>
      <c r="E72" s="871" t="str">
        <f>IF('D1.Occpcy&amp;Rent'!$D72="","",VLOOKUP($C72,'D1.Occpcy&amp;Rent'!$C$15:$K$414,3,FALSE))</f>
        <v/>
      </c>
      <c r="F72" s="539" t="str">
        <f>IF('D1.Occpcy&amp;Rent'!$D72="","",VLOOKUP($C72,'D1.Occpcy&amp;Rent'!$C$15:$K$414,9,FALSE))</f>
        <v/>
      </c>
      <c r="G72" s="868"/>
      <c r="H72" s="869"/>
      <c r="I72" s="830"/>
      <c r="J72" s="830"/>
      <c r="K72" s="830"/>
      <c r="L72" s="830"/>
      <c r="M72" s="599"/>
      <c r="N72" s="737"/>
      <c r="P72" s="835">
        <f t="shared" si="0"/>
        <v>1</v>
      </c>
      <c r="Q72" s="835">
        <f t="shared" si="1"/>
        <v>1</v>
      </c>
      <c r="R72" s="482">
        <f t="shared" si="2"/>
        <v>0</v>
      </c>
    </row>
    <row r="73" spans="3:18" ht="20.100000000000001" customHeight="1">
      <c r="C73" s="542">
        <v>59</v>
      </c>
      <c r="D73" s="870" t="str">
        <f>IF('D1.Occpcy&amp;Rent'!$D73="","",VLOOKUP($C73,'D1.Occpcy&amp;Rent'!$C$15:$K$414,2,FALSE))</f>
        <v/>
      </c>
      <c r="E73" s="871" t="str">
        <f>IF('D1.Occpcy&amp;Rent'!$D73="","",VLOOKUP($C73,'D1.Occpcy&amp;Rent'!$C$15:$K$414,3,FALSE))</f>
        <v/>
      </c>
      <c r="F73" s="539" t="str">
        <f>IF('D1.Occpcy&amp;Rent'!$D73="","",VLOOKUP($C73,'D1.Occpcy&amp;Rent'!$C$15:$K$414,9,FALSE))</f>
        <v/>
      </c>
      <c r="G73" s="868"/>
      <c r="H73" s="869"/>
      <c r="I73" s="830"/>
      <c r="J73" s="830"/>
      <c r="K73" s="830"/>
      <c r="L73" s="830"/>
      <c r="M73" s="599"/>
      <c r="N73" s="737"/>
      <c r="P73" s="835">
        <f t="shared" si="0"/>
        <v>1</v>
      </c>
      <c r="Q73" s="835">
        <f t="shared" si="1"/>
        <v>1</v>
      </c>
      <c r="R73" s="482">
        <f t="shared" si="2"/>
        <v>0</v>
      </c>
    </row>
    <row r="74" spans="3:18" ht="20.100000000000001" customHeight="1">
      <c r="C74" s="542">
        <v>60</v>
      </c>
      <c r="D74" s="870" t="str">
        <f>IF('D1.Occpcy&amp;Rent'!$D74="","",VLOOKUP($C74,'D1.Occpcy&amp;Rent'!$C$15:$K$414,2,FALSE))</f>
        <v/>
      </c>
      <c r="E74" s="871" t="str">
        <f>IF('D1.Occpcy&amp;Rent'!$D74="","",VLOOKUP($C74,'D1.Occpcy&amp;Rent'!$C$15:$K$414,3,FALSE))</f>
        <v/>
      </c>
      <c r="F74" s="539" t="str">
        <f>IF('D1.Occpcy&amp;Rent'!$D74="","",VLOOKUP($C74,'D1.Occpcy&amp;Rent'!$C$15:$K$414,9,FALSE))</f>
        <v/>
      </c>
      <c r="G74" s="868"/>
      <c r="H74" s="869"/>
      <c r="I74" s="830"/>
      <c r="J74" s="830"/>
      <c r="K74" s="830"/>
      <c r="L74" s="830"/>
      <c r="M74" s="599"/>
      <c r="N74" s="737"/>
      <c r="P74" s="835">
        <f t="shared" si="0"/>
        <v>1</v>
      </c>
      <c r="Q74" s="835">
        <f t="shared" si="1"/>
        <v>1</v>
      </c>
      <c r="R74" s="482">
        <f t="shared" si="2"/>
        <v>0</v>
      </c>
    </row>
    <row r="75" spans="3:18" ht="20.100000000000001" customHeight="1">
      <c r="C75" s="542">
        <v>61</v>
      </c>
      <c r="D75" s="870" t="str">
        <f>IF('D1.Occpcy&amp;Rent'!$D75="","",VLOOKUP($C75,'D1.Occpcy&amp;Rent'!$C$15:$K$414,2,FALSE))</f>
        <v/>
      </c>
      <c r="E75" s="871" t="str">
        <f>IF('D1.Occpcy&amp;Rent'!$D75="","",VLOOKUP($C75,'D1.Occpcy&amp;Rent'!$C$15:$K$414,3,FALSE))</f>
        <v/>
      </c>
      <c r="F75" s="539" t="str">
        <f>IF('D1.Occpcy&amp;Rent'!$D75="","",VLOOKUP($C75,'D1.Occpcy&amp;Rent'!$C$15:$K$414,9,FALSE))</f>
        <v/>
      </c>
      <c r="G75" s="868"/>
      <c r="H75" s="869"/>
      <c r="I75" s="830"/>
      <c r="J75" s="830"/>
      <c r="K75" s="830"/>
      <c r="L75" s="830"/>
      <c r="M75" s="599"/>
      <c r="N75" s="737"/>
      <c r="P75" s="835">
        <f t="shared" si="0"/>
        <v>1</v>
      </c>
      <c r="Q75" s="835">
        <f t="shared" si="1"/>
        <v>1</v>
      </c>
      <c r="R75" s="482">
        <f t="shared" si="2"/>
        <v>0</v>
      </c>
    </row>
    <row r="76" spans="3:18" ht="20.100000000000001" customHeight="1">
      <c r="C76" s="542">
        <v>62</v>
      </c>
      <c r="D76" s="870" t="str">
        <f>IF('D1.Occpcy&amp;Rent'!$D76="","",VLOOKUP($C76,'D1.Occpcy&amp;Rent'!$C$15:$K$414,2,FALSE))</f>
        <v/>
      </c>
      <c r="E76" s="871" t="str">
        <f>IF('D1.Occpcy&amp;Rent'!$D76="","",VLOOKUP($C76,'D1.Occpcy&amp;Rent'!$C$15:$K$414,3,FALSE))</f>
        <v/>
      </c>
      <c r="F76" s="539" t="str">
        <f>IF('D1.Occpcy&amp;Rent'!$D76="","",VLOOKUP($C76,'D1.Occpcy&amp;Rent'!$C$15:$K$414,9,FALSE))</f>
        <v/>
      </c>
      <c r="G76" s="868"/>
      <c r="H76" s="869"/>
      <c r="I76" s="830"/>
      <c r="J76" s="830"/>
      <c r="K76" s="830"/>
      <c r="L76" s="830"/>
      <c r="M76" s="599"/>
      <c r="N76" s="737"/>
      <c r="P76" s="835">
        <f t="shared" si="0"/>
        <v>1</v>
      </c>
      <c r="Q76" s="835">
        <f t="shared" si="1"/>
        <v>1</v>
      </c>
      <c r="R76" s="482">
        <f t="shared" si="2"/>
        <v>0</v>
      </c>
    </row>
    <row r="77" spans="3:18" ht="20.100000000000001" customHeight="1">
      <c r="C77" s="542">
        <v>63</v>
      </c>
      <c r="D77" s="870" t="str">
        <f>IF('D1.Occpcy&amp;Rent'!$D77="","",VLOOKUP($C77,'D1.Occpcy&amp;Rent'!$C$15:$K$414,2,FALSE))</f>
        <v/>
      </c>
      <c r="E77" s="871" t="str">
        <f>IF('D1.Occpcy&amp;Rent'!$D77="","",VLOOKUP($C77,'D1.Occpcy&amp;Rent'!$C$15:$K$414,3,FALSE))</f>
        <v/>
      </c>
      <c r="F77" s="539" t="str">
        <f>IF('D1.Occpcy&amp;Rent'!$D77="","",VLOOKUP($C77,'D1.Occpcy&amp;Rent'!$C$15:$K$414,9,FALSE))</f>
        <v/>
      </c>
      <c r="G77" s="868"/>
      <c r="H77" s="869"/>
      <c r="I77" s="830"/>
      <c r="J77" s="830"/>
      <c r="K77" s="830"/>
      <c r="L77" s="830"/>
      <c r="M77" s="599"/>
      <c r="N77" s="737"/>
      <c r="P77" s="835">
        <f t="shared" si="0"/>
        <v>1</v>
      </c>
      <c r="Q77" s="835">
        <f t="shared" si="1"/>
        <v>1</v>
      </c>
      <c r="R77" s="482">
        <f t="shared" si="2"/>
        <v>0</v>
      </c>
    </row>
    <row r="78" spans="3:18" ht="20.100000000000001" customHeight="1">
      <c r="C78" s="542">
        <v>64</v>
      </c>
      <c r="D78" s="870" t="str">
        <f>IF('D1.Occpcy&amp;Rent'!$D78="","",VLOOKUP($C78,'D1.Occpcy&amp;Rent'!$C$15:$K$414,2,FALSE))</f>
        <v/>
      </c>
      <c r="E78" s="871" t="str">
        <f>IF('D1.Occpcy&amp;Rent'!$D78="","",VLOOKUP($C78,'D1.Occpcy&amp;Rent'!$C$15:$K$414,3,FALSE))</f>
        <v/>
      </c>
      <c r="F78" s="539" t="str">
        <f>IF('D1.Occpcy&amp;Rent'!$D78="","",VLOOKUP($C78,'D1.Occpcy&amp;Rent'!$C$15:$K$414,9,FALSE))</f>
        <v/>
      </c>
      <c r="G78" s="868"/>
      <c r="H78" s="869"/>
      <c r="I78" s="830"/>
      <c r="J78" s="830"/>
      <c r="K78" s="830"/>
      <c r="L78" s="830"/>
      <c r="M78" s="599"/>
      <c r="N78" s="737"/>
      <c r="P78" s="835">
        <f t="shared" si="0"/>
        <v>1</v>
      </c>
      <c r="Q78" s="835">
        <f t="shared" si="1"/>
        <v>1</v>
      </c>
      <c r="R78" s="482">
        <f t="shared" si="2"/>
        <v>0</v>
      </c>
    </row>
    <row r="79" spans="3:18" ht="20.100000000000001" customHeight="1">
      <c r="C79" s="542">
        <v>65</v>
      </c>
      <c r="D79" s="870" t="str">
        <f>IF('D1.Occpcy&amp;Rent'!$D79="","",VLOOKUP($C79,'D1.Occpcy&amp;Rent'!$C$15:$K$414,2,FALSE))</f>
        <v/>
      </c>
      <c r="E79" s="871" t="str">
        <f>IF('D1.Occpcy&amp;Rent'!$D79="","",VLOOKUP($C79,'D1.Occpcy&amp;Rent'!$C$15:$K$414,3,FALSE))</f>
        <v/>
      </c>
      <c r="F79" s="539" t="str">
        <f>IF('D1.Occpcy&amp;Rent'!$D79="","",VLOOKUP($C79,'D1.Occpcy&amp;Rent'!$C$15:$K$414,9,FALSE))</f>
        <v/>
      </c>
      <c r="G79" s="868"/>
      <c r="H79" s="869"/>
      <c r="I79" s="830"/>
      <c r="J79" s="830"/>
      <c r="K79" s="830"/>
      <c r="L79" s="830"/>
      <c r="M79" s="599"/>
      <c r="N79" s="737"/>
      <c r="P79" s="835">
        <f t="shared" ref="P79:P142" si="3">IF(AND(D79&lt;&gt;0,G79&lt;&gt;0,H79&lt;&gt;0),1,IF(AND(D79="",G79="",H79=""),1,0))</f>
        <v>1</v>
      </c>
      <c r="Q79" s="835">
        <f t="shared" ref="Q79:Q142" si="4">IF(AND(D79&lt;&gt;0,I79&lt;&gt;0,J79&lt;&gt;0,K79&lt;&gt;0),1,IF(AND(D79="",I79="",J79="",K79=""),1,0))</f>
        <v>1</v>
      </c>
      <c r="R79" s="482">
        <f t="shared" si="2"/>
        <v>0</v>
      </c>
    </row>
    <row r="80" spans="3:18" ht="20.100000000000001" customHeight="1">
      <c r="C80" s="542">
        <v>66</v>
      </c>
      <c r="D80" s="870" t="str">
        <f>IF('D1.Occpcy&amp;Rent'!$D80="","",VLOOKUP($C80,'D1.Occpcy&amp;Rent'!$C$15:$K$414,2,FALSE))</f>
        <v/>
      </c>
      <c r="E80" s="871" t="str">
        <f>IF('D1.Occpcy&amp;Rent'!$D80="","",VLOOKUP($C80,'D1.Occpcy&amp;Rent'!$C$15:$K$414,3,FALSE))</f>
        <v/>
      </c>
      <c r="F80" s="539" t="str">
        <f>IF('D1.Occpcy&amp;Rent'!$D80="","",VLOOKUP($C80,'D1.Occpcy&amp;Rent'!$C$15:$K$414,9,FALSE))</f>
        <v/>
      </c>
      <c r="G80" s="868"/>
      <c r="H80" s="869"/>
      <c r="I80" s="830"/>
      <c r="J80" s="830"/>
      <c r="K80" s="830"/>
      <c r="L80" s="830"/>
      <c r="M80" s="599"/>
      <c r="N80" s="737"/>
      <c r="P80" s="835">
        <f t="shared" si="3"/>
        <v>1</v>
      </c>
      <c r="Q80" s="835">
        <f t="shared" si="4"/>
        <v>1</v>
      </c>
      <c r="R80" s="482">
        <f t="shared" ref="R80:R143" si="5">IF(G80=$V$14,$V$14,IF(OR(AND(G80=$V$15,H80=$W$24),AND(G80=$V$16,H80=$W$24)),$W$24,IF(OR(AND(G80=$V$15,H80&lt;&gt;$W$24),AND(G80=$V$16,H80&lt;&gt;$W$24)),H80,0)))</f>
        <v>0</v>
      </c>
    </row>
    <row r="81" spans="3:18" ht="20.100000000000001" customHeight="1">
      <c r="C81" s="542">
        <v>67</v>
      </c>
      <c r="D81" s="870" t="str">
        <f>IF('D1.Occpcy&amp;Rent'!$D81="","",VLOOKUP($C81,'D1.Occpcy&amp;Rent'!$C$15:$K$414,2,FALSE))</f>
        <v/>
      </c>
      <c r="E81" s="871" t="str">
        <f>IF('D1.Occpcy&amp;Rent'!$D81="","",VLOOKUP($C81,'D1.Occpcy&amp;Rent'!$C$15:$K$414,3,FALSE))</f>
        <v/>
      </c>
      <c r="F81" s="539" t="str">
        <f>IF('D1.Occpcy&amp;Rent'!$D81="","",VLOOKUP($C81,'D1.Occpcy&amp;Rent'!$C$15:$K$414,9,FALSE))</f>
        <v/>
      </c>
      <c r="G81" s="868"/>
      <c r="H81" s="869"/>
      <c r="I81" s="830"/>
      <c r="J81" s="830"/>
      <c r="K81" s="830"/>
      <c r="L81" s="830"/>
      <c r="M81" s="599"/>
      <c r="N81" s="737"/>
      <c r="P81" s="835">
        <f t="shared" si="3"/>
        <v>1</v>
      </c>
      <c r="Q81" s="835">
        <f t="shared" si="4"/>
        <v>1</v>
      </c>
      <c r="R81" s="482">
        <f t="shared" si="5"/>
        <v>0</v>
      </c>
    </row>
    <row r="82" spans="3:18" ht="20.100000000000001" customHeight="1">
      <c r="C82" s="542">
        <v>68</v>
      </c>
      <c r="D82" s="870" t="str">
        <f>IF('D1.Occpcy&amp;Rent'!$D82="","",VLOOKUP($C82,'D1.Occpcy&amp;Rent'!$C$15:$K$414,2,FALSE))</f>
        <v/>
      </c>
      <c r="E82" s="871" t="str">
        <f>IF('D1.Occpcy&amp;Rent'!$D82="","",VLOOKUP($C82,'D1.Occpcy&amp;Rent'!$C$15:$K$414,3,FALSE))</f>
        <v/>
      </c>
      <c r="F82" s="539" t="str">
        <f>IF('D1.Occpcy&amp;Rent'!$D82="","",VLOOKUP($C82,'D1.Occpcy&amp;Rent'!$C$15:$K$414,9,FALSE))</f>
        <v/>
      </c>
      <c r="G82" s="868"/>
      <c r="H82" s="869"/>
      <c r="I82" s="830"/>
      <c r="J82" s="830"/>
      <c r="K82" s="830"/>
      <c r="L82" s="830"/>
      <c r="M82" s="599"/>
      <c r="N82" s="737"/>
      <c r="P82" s="835">
        <f t="shared" si="3"/>
        <v>1</v>
      </c>
      <c r="Q82" s="835">
        <f t="shared" si="4"/>
        <v>1</v>
      </c>
      <c r="R82" s="482">
        <f t="shared" si="5"/>
        <v>0</v>
      </c>
    </row>
    <row r="83" spans="3:18" ht="20.100000000000001" customHeight="1">
      <c r="C83" s="542">
        <v>69</v>
      </c>
      <c r="D83" s="870" t="str">
        <f>IF('D1.Occpcy&amp;Rent'!$D83="","",VLOOKUP($C83,'D1.Occpcy&amp;Rent'!$C$15:$K$414,2,FALSE))</f>
        <v/>
      </c>
      <c r="E83" s="871" t="str">
        <f>IF('D1.Occpcy&amp;Rent'!$D83="","",VLOOKUP($C83,'D1.Occpcy&amp;Rent'!$C$15:$K$414,3,FALSE))</f>
        <v/>
      </c>
      <c r="F83" s="539" t="str">
        <f>IF('D1.Occpcy&amp;Rent'!$D83="","",VLOOKUP($C83,'D1.Occpcy&amp;Rent'!$C$15:$K$414,9,FALSE))</f>
        <v/>
      </c>
      <c r="G83" s="868"/>
      <c r="H83" s="869"/>
      <c r="I83" s="830"/>
      <c r="J83" s="830"/>
      <c r="K83" s="830"/>
      <c r="L83" s="830"/>
      <c r="M83" s="599"/>
      <c r="N83" s="737"/>
      <c r="P83" s="835">
        <f t="shared" si="3"/>
        <v>1</v>
      </c>
      <c r="Q83" s="835">
        <f t="shared" si="4"/>
        <v>1</v>
      </c>
      <c r="R83" s="482">
        <f t="shared" si="5"/>
        <v>0</v>
      </c>
    </row>
    <row r="84" spans="3:18" ht="20.100000000000001" customHeight="1">
      <c r="C84" s="542">
        <v>70</v>
      </c>
      <c r="D84" s="870" t="str">
        <f>IF('D1.Occpcy&amp;Rent'!$D84="","",VLOOKUP($C84,'D1.Occpcy&amp;Rent'!$C$15:$K$414,2,FALSE))</f>
        <v/>
      </c>
      <c r="E84" s="871" t="str">
        <f>IF('D1.Occpcy&amp;Rent'!$D84="","",VLOOKUP($C84,'D1.Occpcy&amp;Rent'!$C$15:$K$414,3,FALSE))</f>
        <v/>
      </c>
      <c r="F84" s="539" t="str">
        <f>IF('D1.Occpcy&amp;Rent'!$D84="","",VLOOKUP($C84,'D1.Occpcy&amp;Rent'!$C$15:$K$414,9,FALSE))</f>
        <v/>
      </c>
      <c r="G84" s="868"/>
      <c r="H84" s="869"/>
      <c r="I84" s="830"/>
      <c r="J84" s="830"/>
      <c r="K84" s="830"/>
      <c r="L84" s="830"/>
      <c r="M84" s="599"/>
      <c r="N84" s="737"/>
      <c r="P84" s="835">
        <f t="shared" si="3"/>
        <v>1</v>
      </c>
      <c r="Q84" s="835">
        <f t="shared" si="4"/>
        <v>1</v>
      </c>
      <c r="R84" s="482">
        <f t="shared" si="5"/>
        <v>0</v>
      </c>
    </row>
    <row r="85" spans="3:18" ht="20.100000000000001" customHeight="1">
      <c r="C85" s="542">
        <v>71</v>
      </c>
      <c r="D85" s="870" t="str">
        <f>IF('D1.Occpcy&amp;Rent'!$D85="","",VLOOKUP($C85,'D1.Occpcy&amp;Rent'!$C$15:$K$414,2,FALSE))</f>
        <v/>
      </c>
      <c r="E85" s="871" t="str">
        <f>IF('D1.Occpcy&amp;Rent'!$D85="","",VLOOKUP($C85,'D1.Occpcy&amp;Rent'!$C$15:$K$414,3,FALSE))</f>
        <v/>
      </c>
      <c r="F85" s="539" t="str">
        <f>IF('D1.Occpcy&amp;Rent'!$D85="","",VLOOKUP($C85,'D1.Occpcy&amp;Rent'!$C$15:$K$414,9,FALSE))</f>
        <v/>
      </c>
      <c r="G85" s="868"/>
      <c r="H85" s="869"/>
      <c r="I85" s="830"/>
      <c r="J85" s="830"/>
      <c r="K85" s="830"/>
      <c r="L85" s="830"/>
      <c r="M85" s="599"/>
      <c r="N85" s="737"/>
      <c r="P85" s="835">
        <f t="shared" si="3"/>
        <v>1</v>
      </c>
      <c r="Q85" s="835">
        <f t="shared" si="4"/>
        <v>1</v>
      </c>
      <c r="R85" s="482">
        <f t="shared" si="5"/>
        <v>0</v>
      </c>
    </row>
    <row r="86" spans="3:18" ht="20.100000000000001" customHeight="1">
      <c r="C86" s="542">
        <v>72</v>
      </c>
      <c r="D86" s="870" t="str">
        <f>IF('D1.Occpcy&amp;Rent'!$D86="","",VLOOKUP($C86,'D1.Occpcy&amp;Rent'!$C$15:$K$414,2,FALSE))</f>
        <v/>
      </c>
      <c r="E86" s="871" t="str">
        <f>IF('D1.Occpcy&amp;Rent'!$D86="","",VLOOKUP($C86,'D1.Occpcy&amp;Rent'!$C$15:$K$414,3,FALSE))</f>
        <v/>
      </c>
      <c r="F86" s="539" t="str">
        <f>IF('D1.Occpcy&amp;Rent'!$D86="","",VLOOKUP($C86,'D1.Occpcy&amp;Rent'!$C$15:$K$414,9,FALSE))</f>
        <v/>
      </c>
      <c r="G86" s="868"/>
      <c r="H86" s="869"/>
      <c r="I86" s="830"/>
      <c r="J86" s="830"/>
      <c r="K86" s="830"/>
      <c r="L86" s="830"/>
      <c r="M86" s="599"/>
      <c r="N86" s="737"/>
      <c r="P86" s="835">
        <f t="shared" si="3"/>
        <v>1</v>
      </c>
      <c r="Q86" s="835">
        <f t="shared" si="4"/>
        <v>1</v>
      </c>
      <c r="R86" s="482">
        <f t="shared" si="5"/>
        <v>0</v>
      </c>
    </row>
    <row r="87" spans="3:18" ht="20.100000000000001" customHeight="1">
      <c r="C87" s="542">
        <v>73</v>
      </c>
      <c r="D87" s="870" t="str">
        <f>IF('D1.Occpcy&amp;Rent'!$D87="","",VLOOKUP($C87,'D1.Occpcy&amp;Rent'!$C$15:$K$414,2,FALSE))</f>
        <v/>
      </c>
      <c r="E87" s="871" t="str">
        <f>IF('D1.Occpcy&amp;Rent'!$D87="","",VLOOKUP($C87,'D1.Occpcy&amp;Rent'!$C$15:$K$414,3,FALSE))</f>
        <v/>
      </c>
      <c r="F87" s="539" t="str">
        <f>IF('D1.Occpcy&amp;Rent'!$D87="","",VLOOKUP($C87,'D1.Occpcy&amp;Rent'!$C$15:$K$414,9,FALSE))</f>
        <v/>
      </c>
      <c r="G87" s="868"/>
      <c r="H87" s="869"/>
      <c r="I87" s="830"/>
      <c r="J87" s="830"/>
      <c r="K87" s="830"/>
      <c r="L87" s="830"/>
      <c r="M87" s="599"/>
      <c r="N87" s="737"/>
      <c r="P87" s="835">
        <f t="shared" si="3"/>
        <v>1</v>
      </c>
      <c r="Q87" s="835">
        <f t="shared" si="4"/>
        <v>1</v>
      </c>
      <c r="R87" s="482">
        <f t="shared" si="5"/>
        <v>0</v>
      </c>
    </row>
    <row r="88" spans="3:18" ht="20.100000000000001" customHeight="1">
      <c r="C88" s="542">
        <v>74</v>
      </c>
      <c r="D88" s="870" t="str">
        <f>IF('D1.Occpcy&amp;Rent'!$D88="","",VLOOKUP($C88,'D1.Occpcy&amp;Rent'!$C$15:$K$414,2,FALSE))</f>
        <v/>
      </c>
      <c r="E88" s="871" t="str">
        <f>IF('D1.Occpcy&amp;Rent'!$D88="","",VLOOKUP($C88,'D1.Occpcy&amp;Rent'!$C$15:$K$414,3,FALSE))</f>
        <v/>
      </c>
      <c r="F88" s="539" t="str">
        <f>IF('D1.Occpcy&amp;Rent'!$D88="","",VLOOKUP($C88,'D1.Occpcy&amp;Rent'!$C$15:$K$414,9,FALSE))</f>
        <v/>
      </c>
      <c r="G88" s="868"/>
      <c r="H88" s="869"/>
      <c r="I88" s="830"/>
      <c r="J88" s="830"/>
      <c r="K88" s="830"/>
      <c r="L88" s="830"/>
      <c r="M88" s="599"/>
      <c r="N88" s="737"/>
      <c r="P88" s="835">
        <f t="shared" si="3"/>
        <v>1</v>
      </c>
      <c r="Q88" s="835">
        <f t="shared" si="4"/>
        <v>1</v>
      </c>
      <c r="R88" s="482">
        <f t="shared" si="5"/>
        <v>0</v>
      </c>
    </row>
    <row r="89" spans="3:18" ht="20.100000000000001" customHeight="1">
      <c r="C89" s="542">
        <v>75</v>
      </c>
      <c r="D89" s="870" t="str">
        <f>IF('D1.Occpcy&amp;Rent'!$D89="","",VLOOKUP($C89,'D1.Occpcy&amp;Rent'!$C$15:$K$414,2,FALSE))</f>
        <v/>
      </c>
      <c r="E89" s="871" t="str">
        <f>IF('D1.Occpcy&amp;Rent'!$D89="","",VLOOKUP($C89,'D1.Occpcy&amp;Rent'!$C$15:$K$414,3,FALSE))</f>
        <v/>
      </c>
      <c r="F89" s="539" t="str">
        <f>IF('D1.Occpcy&amp;Rent'!$D89="","",VLOOKUP($C89,'D1.Occpcy&amp;Rent'!$C$15:$K$414,9,FALSE))</f>
        <v/>
      </c>
      <c r="G89" s="868"/>
      <c r="H89" s="869"/>
      <c r="I89" s="830"/>
      <c r="J89" s="830"/>
      <c r="K89" s="830"/>
      <c r="L89" s="830"/>
      <c r="M89" s="599"/>
      <c r="N89" s="737"/>
      <c r="P89" s="835">
        <f t="shared" si="3"/>
        <v>1</v>
      </c>
      <c r="Q89" s="835">
        <f t="shared" si="4"/>
        <v>1</v>
      </c>
      <c r="R89" s="482">
        <f t="shared" si="5"/>
        <v>0</v>
      </c>
    </row>
    <row r="90" spans="3:18" ht="20.100000000000001" customHeight="1">
      <c r="C90" s="542">
        <v>76</v>
      </c>
      <c r="D90" s="870" t="str">
        <f>IF('D1.Occpcy&amp;Rent'!$D90="","",VLOOKUP($C90,'D1.Occpcy&amp;Rent'!$C$15:$K$414,2,FALSE))</f>
        <v/>
      </c>
      <c r="E90" s="871" t="str">
        <f>IF('D1.Occpcy&amp;Rent'!$D90="","",VLOOKUP($C90,'D1.Occpcy&amp;Rent'!$C$15:$K$414,3,FALSE))</f>
        <v/>
      </c>
      <c r="F90" s="539" t="str">
        <f>IF('D1.Occpcy&amp;Rent'!$D90="","",VLOOKUP($C90,'D1.Occpcy&amp;Rent'!$C$15:$K$414,9,FALSE))</f>
        <v/>
      </c>
      <c r="G90" s="868"/>
      <c r="H90" s="869"/>
      <c r="I90" s="830"/>
      <c r="J90" s="830"/>
      <c r="K90" s="830"/>
      <c r="L90" s="830"/>
      <c r="M90" s="599"/>
      <c r="N90" s="737"/>
      <c r="P90" s="835">
        <f t="shared" si="3"/>
        <v>1</v>
      </c>
      <c r="Q90" s="835">
        <f t="shared" si="4"/>
        <v>1</v>
      </c>
      <c r="R90" s="482">
        <f t="shared" si="5"/>
        <v>0</v>
      </c>
    </row>
    <row r="91" spans="3:18" ht="20.100000000000001" customHeight="1">
      <c r="C91" s="542">
        <v>77</v>
      </c>
      <c r="D91" s="870" t="str">
        <f>IF('D1.Occpcy&amp;Rent'!$D91="","",VLOOKUP($C91,'D1.Occpcy&amp;Rent'!$C$15:$K$414,2,FALSE))</f>
        <v/>
      </c>
      <c r="E91" s="871" t="str">
        <f>IF('D1.Occpcy&amp;Rent'!$D91="","",VLOOKUP($C91,'D1.Occpcy&amp;Rent'!$C$15:$K$414,3,FALSE))</f>
        <v/>
      </c>
      <c r="F91" s="539" t="str">
        <f>IF('D1.Occpcy&amp;Rent'!$D91="","",VLOOKUP($C91,'D1.Occpcy&amp;Rent'!$C$15:$K$414,9,FALSE))</f>
        <v/>
      </c>
      <c r="G91" s="868"/>
      <c r="H91" s="869"/>
      <c r="I91" s="830"/>
      <c r="J91" s="830"/>
      <c r="K91" s="830"/>
      <c r="L91" s="830"/>
      <c r="M91" s="599"/>
      <c r="N91" s="737"/>
      <c r="P91" s="835">
        <f t="shared" si="3"/>
        <v>1</v>
      </c>
      <c r="Q91" s="835">
        <f t="shared" si="4"/>
        <v>1</v>
      </c>
      <c r="R91" s="482">
        <f t="shared" si="5"/>
        <v>0</v>
      </c>
    </row>
    <row r="92" spans="3:18" ht="20.100000000000001" customHeight="1">
      <c r="C92" s="542">
        <v>78</v>
      </c>
      <c r="D92" s="870" t="str">
        <f>IF('D1.Occpcy&amp;Rent'!$D92="","",VLOOKUP($C92,'D1.Occpcy&amp;Rent'!$C$15:$K$414,2,FALSE))</f>
        <v/>
      </c>
      <c r="E92" s="871" t="str">
        <f>IF('D1.Occpcy&amp;Rent'!$D92="","",VLOOKUP($C92,'D1.Occpcy&amp;Rent'!$C$15:$K$414,3,FALSE))</f>
        <v/>
      </c>
      <c r="F92" s="539" t="str">
        <f>IF('D1.Occpcy&amp;Rent'!$D92="","",VLOOKUP($C92,'D1.Occpcy&amp;Rent'!$C$15:$K$414,9,FALSE))</f>
        <v/>
      </c>
      <c r="G92" s="868"/>
      <c r="H92" s="869"/>
      <c r="I92" s="830"/>
      <c r="J92" s="830"/>
      <c r="K92" s="830"/>
      <c r="L92" s="830"/>
      <c r="M92" s="599"/>
      <c r="N92" s="737"/>
      <c r="P92" s="835">
        <f t="shared" si="3"/>
        <v>1</v>
      </c>
      <c r="Q92" s="835">
        <f t="shared" si="4"/>
        <v>1</v>
      </c>
      <c r="R92" s="482">
        <f t="shared" si="5"/>
        <v>0</v>
      </c>
    </row>
    <row r="93" spans="3:18" ht="20.100000000000001" customHeight="1">
      <c r="C93" s="542">
        <v>79</v>
      </c>
      <c r="D93" s="870" t="str">
        <f>IF('D1.Occpcy&amp;Rent'!$D93="","",VLOOKUP($C93,'D1.Occpcy&amp;Rent'!$C$15:$K$414,2,FALSE))</f>
        <v/>
      </c>
      <c r="E93" s="871" t="str">
        <f>IF('D1.Occpcy&amp;Rent'!$D93="","",VLOOKUP($C93,'D1.Occpcy&amp;Rent'!$C$15:$K$414,3,FALSE))</f>
        <v/>
      </c>
      <c r="F93" s="539" t="str">
        <f>IF('D1.Occpcy&amp;Rent'!$D93="","",VLOOKUP($C93,'D1.Occpcy&amp;Rent'!$C$15:$K$414,9,FALSE))</f>
        <v/>
      </c>
      <c r="G93" s="868"/>
      <c r="H93" s="869"/>
      <c r="I93" s="830"/>
      <c r="J93" s="830"/>
      <c r="K93" s="830"/>
      <c r="L93" s="830"/>
      <c r="M93" s="599"/>
      <c r="N93" s="737"/>
      <c r="P93" s="835">
        <f t="shared" si="3"/>
        <v>1</v>
      </c>
      <c r="Q93" s="835">
        <f t="shared" si="4"/>
        <v>1</v>
      </c>
      <c r="R93" s="482">
        <f t="shared" si="5"/>
        <v>0</v>
      </c>
    </row>
    <row r="94" spans="3:18" ht="20.100000000000001" customHeight="1">
      <c r="C94" s="542">
        <v>80</v>
      </c>
      <c r="D94" s="870" t="str">
        <f>IF('D1.Occpcy&amp;Rent'!$D94="","",VLOOKUP($C94,'D1.Occpcy&amp;Rent'!$C$15:$K$414,2,FALSE))</f>
        <v/>
      </c>
      <c r="E94" s="871" t="str">
        <f>IF('D1.Occpcy&amp;Rent'!$D94="","",VLOOKUP($C94,'D1.Occpcy&amp;Rent'!$C$15:$K$414,3,FALSE))</f>
        <v/>
      </c>
      <c r="F94" s="539" t="str">
        <f>IF('D1.Occpcy&amp;Rent'!$D94="","",VLOOKUP($C94,'D1.Occpcy&amp;Rent'!$C$15:$K$414,9,FALSE))</f>
        <v/>
      </c>
      <c r="G94" s="868"/>
      <c r="H94" s="869"/>
      <c r="I94" s="830"/>
      <c r="J94" s="830"/>
      <c r="K94" s="830"/>
      <c r="L94" s="830"/>
      <c r="M94" s="599"/>
      <c r="N94" s="737"/>
      <c r="P94" s="835">
        <f t="shared" si="3"/>
        <v>1</v>
      </c>
      <c r="Q94" s="835">
        <f t="shared" si="4"/>
        <v>1</v>
      </c>
      <c r="R94" s="482">
        <f t="shared" si="5"/>
        <v>0</v>
      </c>
    </row>
    <row r="95" spans="3:18" ht="20.100000000000001" customHeight="1">
      <c r="C95" s="542">
        <v>81</v>
      </c>
      <c r="D95" s="870" t="str">
        <f>IF('D1.Occpcy&amp;Rent'!$D95="","",VLOOKUP($C95,'D1.Occpcy&amp;Rent'!$C$15:$K$414,2,FALSE))</f>
        <v/>
      </c>
      <c r="E95" s="871" t="str">
        <f>IF('D1.Occpcy&amp;Rent'!$D95="","",VLOOKUP($C95,'D1.Occpcy&amp;Rent'!$C$15:$K$414,3,FALSE))</f>
        <v/>
      </c>
      <c r="F95" s="539" t="str">
        <f>IF('D1.Occpcy&amp;Rent'!$D95="","",VLOOKUP($C95,'D1.Occpcy&amp;Rent'!$C$15:$K$414,9,FALSE))</f>
        <v/>
      </c>
      <c r="G95" s="868"/>
      <c r="H95" s="869"/>
      <c r="I95" s="830"/>
      <c r="J95" s="830"/>
      <c r="K95" s="830"/>
      <c r="L95" s="830"/>
      <c r="M95" s="599"/>
      <c r="N95" s="737"/>
      <c r="P95" s="835">
        <f t="shared" si="3"/>
        <v>1</v>
      </c>
      <c r="Q95" s="835">
        <f t="shared" si="4"/>
        <v>1</v>
      </c>
      <c r="R95" s="482">
        <f t="shared" si="5"/>
        <v>0</v>
      </c>
    </row>
    <row r="96" spans="3:18" ht="20.100000000000001" customHeight="1">
      <c r="C96" s="542">
        <v>82</v>
      </c>
      <c r="D96" s="870" t="str">
        <f>IF('D1.Occpcy&amp;Rent'!$D96="","",VLOOKUP($C96,'D1.Occpcy&amp;Rent'!$C$15:$K$414,2,FALSE))</f>
        <v/>
      </c>
      <c r="E96" s="871" t="str">
        <f>IF('D1.Occpcy&amp;Rent'!$D96="","",VLOOKUP($C96,'D1.Occpcy&amp;Rent'!$C$15:$K$414,3,FALSE))</f>
        <v/>
      </c>
      <c r="F96" s="539" t="str">
        <f>IF('D1.Occpcy&amp;Rent'!$D96="","",VLOOKUP($C96,'D1.Occpcy&amp;Rent'!$C$15:$K$414,9,FALSE))</f>
        <v/>
      </c>
      <c r="G96" s="868"/>
      <c r="H96" s="869"/>
      <c r="I96" s="830"/>
      <c r="J96" s="830"/>
      <c r="K96" s="830"/>
      <c r="L96" s="830"/>
      <c r="M96" s="599"/>
      <c r="N96" s="737"/>
      <c r="P96" s="835">
        <f t="shared" si="3"/>
        <v>1</v>
      </c>
      <c r="Q96" s="835">
        <f t="shared" si="4"/>
        <v>1</v>
      </c>
      <c r="R96" s="482">
        <f t="shared" si="5"/>
        <v>0</v>
      </c>
    </row>
    <row r="97" spans="3:18" ht="20.100000000000001" customHeight="1">
      <c r="C97" s="542">
        <v>83</v>
      </c>
      <c r="D97" s="870" t="str">
        <f>IF('D1.Occpcy&amp;Rent'!$D97="","",VLOOKUP($C97,'D1.Occpcy&amp;Rent'!$C$15:$K$414,2,FALSE))</f>
        <v/>
      </c>
      <c r="E97" s="871" t="str">
        <f>IF('D1.Occpcy&amp;Rent'!$D97="","",VLOOKUP($C97,'D1.Occpcy&amp;Rent'!$C$15:$K$414,3,FALSE))</f>
        <v/>
      </c>
      <c r="F97" s="539" t="str">
        <f>IF('D1.Occpcy&amp;Rent'!$D97="","",VLOOKUP($C97,'D1.Occpcy&amp;Rent'!$C$15:$K$414,9,FALSE))</f>
        <v/>
      </c>
      <c r="G97" s="868"/>
      <c r="H97" s="869"/>
      <c r="I97" s="830"/>
      <c r="J97" s="830"/>
      <c r="K97" s="830"/>
      <c r="L97" s="830"/>
      <c r="M97" s="599"/>
      <c r="N97" s="737"/>
      <c r="P97" s="835">
        <f t="shared" si="3"/>
        <v>1</v>
      </c>
      <c r="Q97" s="835">
        <f t="shared" si="4"/>
        <v>1</v>
      </c>
      <c r="R97" s="482">
        <f t="shared" si="5"/>
        <v>0</v>
      </c>
    </row>
    <row r="98" spans="3:18" ht="20.100000000000001" customHeight="1">
      <c r="C98" s="542">
        <v>84</v>
      </c>
      <c r="D98" s="870" t="str">
        <f>IF('D1.Occpcy&amp;Rent'!$D98="","",VLOOKUP($C98,'D1.Occpcy&amp;Rent'!$C$15:$K$414,2,FALSE))</f>
        <v/>
      </c>
      <c r="E98" s="871" t="str">
        <f>IF('D1.Occpcy&amp;Rent'!$D98="","",VLOOKUP($C98,'D1.Occpcy&amp;Rent'!$C$15:$K$414,3,FALSE))</f>
        <v/>
      </c>
      <c r="F98" s="539" t="str">
        <f>IF('D1.Occpcy&amp;Rent'!$D98="","",VLOOKUP($C98,'D1.Occpcy&amp;Rent'!$C$15:$K$414,9,FALSE))</f>
        <v/>
      </c>
      <c r="G98" s="868"/>
      <c r="H98" s="869"/>
      <c r="I98" s="830"/>
      <c r="J98" s="830"/>
      <c r="K98" s="830"/>
      <c r="L98" s="830"/>
      <c r="M98" s="599"/>
      <c r="N98" s="737"/>
      <c r="P98" s="835">
        <f t="shared" si="3"/>
        <v>1</v>
      </c>
      <c r="Q98" s="835">
        <f t="shared" si="4"/>
        <v>1</v>
      </c>
      <c r="R98" s="482">
        <f t="shared" si="5"/>
        <v>0</v>
      </c>
    </row>
    <row r="99" spans="3:18" ht="20.100000000000001" customHeight="1">
      <c r="C99" s="542">
        <v>85</v>
      </c>
      <c r="D99" s="870" t="str">
        <f>IF('D1.Occpcy&amp;Rent'!$D99="","",VLOOKUP($C99,'D1.Occpcy&amp;Rent'!$C$15:$K$414,2,FALSE))</f>
        <v/>
      </c>
      <c r="E99" s="871" t="str">
        <f>IF('D1.Occpcy&amp;Rent'!$D99="","",VLOOKUP($C99,'D1.Occpcy&amp;Rent'!$C$15:$K$414,3,FALSE))</f>
        <v/>
      </c>
      <c r="F99" s="539" t="str">
        <f>IF('D1.Occpcy&amp;Rent'!$D99="","",VLOOKUP($C99,'D1.Occpcy&amp;Rent'!$C$15:$K$414,9,FALSE))</f>
        <v/>
      </c>
      <c r="G99" s="868"/>
      <c r="H99" s="869"/>
      <c r="I99" s="830"/>
      <c r="J99" s="830"/>
      <c r="K99" s="830"/>
      <c r="L99" s="830"/>
      <c r="M99" s="599"/>
      <c r="N99" s="737"/>
      <c r="P99" s="835">
        <f t="shared" si="3"/>
        <v>1</v>
      </c>
      <c r="Q99" s="835">
        <f t="shared" si="4"/>
        <v>1</v>
      </c>
      <c r="R99" s="482">
        <f t="shared" si="5"/>
        <v>0</v>
      </c>
    </row>
    <row r="100" spans="3:18" ht="20.100000000000001" customHeight="1">
      <c r="C100" s="542">
        <v>86</v>
      </c>
      <c r="D100" s="870" t="str">
        <f>IF('D1.Occpcy&amp;Rent'!$D100="","",VLOOKUP($C100,'D1.Occpcy&amp;Rent'!$C$15:$K$414,2,FALSE))</f>
        <v/>
      </c>
      <c r="E100" s="871" t="str">
        <f>IF('D1.Occpcy&amp;Rent'!$D100="","",VLOOKUP($C100,'D1.Occpcy&amp;Rent'!$C$15:$K$414,3,FALSE))</f>
        <v/>
      </c>
      <c r="F100" s="539" t="str">
        <f>IF('D1.Occpcy&amp;Rent'!$D100="","",VLOOKUP($C100,'D1.Occpcy&amp;Rent'!$C$15:$K$414,9,FALSE))</f>
        <v/>
      </c>
      <c r="G100" s="868"/>
      <c r="H100" s="869"/>
      <c r="I100" s="830"/>
      <c r="J100" s="830"/>
      <c r="K100" s="830"/>
      <c r="L100" s="830"/>
      <c r="M100" s="599"/>
      <c r="N100" s="737"/>
      <c r="P100" s="835">
        <f t="shared" si="3"/>
        <v>1</v>
      </c>
      <c r="Q100" s="835">
        <f t="shared" si="4"/>
        <v>1</v>
      </c>
      <c r="R100" s="482">
        <f t="shared" si="5"/>
        <v>0</v>
      </c>
    </row>
    <row r="101" spans="3:18" ht="20.100000000000001" customHeight="1">
      <c r="C101" s="542">
        <v>87</v>
      </c>
      <c r="D101" s="870" t="str">
        <f>IF('D1.Occpcy&amp;Rent'!$D101="","",VLOOKUP($C101,'D1.Occpcy&amp;Rent'!$C$15:$K$414,2,FALSE))</f>
        <v/>
      </c>
      <c r="E101" s="871" t="str">
        <f>IF('D1.Occpcy&amp;Rent'!$D101="","",VLOOKUP($C101,'D1.Occpcy&amp;Rent'!$C$15:$K$414,3,FALSE))</f>
        <v/>
      </c>
      <c r="F101" s="539" t="str">
        <f>IF('D1.Occpcy&amp;Rent'!$D101="","",VLOOKUP($C101,'D1.Occpcy&amp;Rent'!$C$15:$K$414,9,FALSE))</f>
        <v/>
      </c>
      <c r="G101" s="868"/>
      <c r="H101" s="869"/>
      <c r="I101" s="830"/>
      <c r="J101" s="830"/>
      <c r="K101" s="830"/>
      <c r="L101" s="830"/>
      <c r="M101" s="599"/>
      <c r="N101" s="737"/>
      <c r="P101" s="835">
        <f t="shared" si="3"/>
        <v>1</v>
      </c>
      <c r="Q101" s="835">
        <f t="shared" si="4"/>
        <v>1</v>
      </c>
      <c r="R101" s="482">
        <f t="shared" si="5"/>
        <v>0</v>
      </c>
    </row>
    <row r="102" spans="3:18" ht="20.100000000000001" customHeight="1">
      <c r="C102" s="542">
        <v>88</v>
      </c>
      <c r="D102" s="870" t="str">
        <f>IF('D1.Occpcy&amp;Rent'!$D102="","",VLOOKUP($C102,'D1.Occpcy&amp;Rent'!$C$15:$K$414,2,FALSE))</f>
        <v/>
      </c>
      <c r="E102" s="871" t="str">
        <f>IF('D1.Occpcy&amp;Rent'!$D102="","",VLOOKUP($C102,'D1.Occpcy&amp;Rent'!$C$15:$K$414,3,FALSE))</f>
        <v/>
      </c>
      <c r="F102" s="539" t="str">
        <f>IF('D1.Occpcy&amp;Rent'!$D102="","",VLOOKUP($C102,'D1.Occpcy&amp;Rent'!$C$15:$K$414,9,FALSE))</f>
        <v/>
      </c>
      <c r="G102" s="868"/>
      <c r="H102" s="869"/>
      <c r="I102" s="830"/>
      <c r="J102" s="830"/>
      <c r="K102" s="830"/>
      <c r="L102" s="830"/>
      <c r="M102" s="599"/>
      <c r="N102" s="737"/>
      <c r="P102" s="835">
        <f t="shared" si="3"/>
        <v>1</v>
      </c>
      <c r="Q102" s="835">
        <f t="shared" si="4"/>
        <v>1</v>
      </c>
      <c r="R102" s="482">
        <f t="shared" si="5"/>
        <v>0</v>
      </c>
    </row>
    <row r="103" spans="3:18" ht="20.100000000000001" customHeight="1">
      <c r="C103" s="542">
        <v>89</v>
      </c>
      <c r="D103" s="870" t="str">
        <f>IF('D1.Occpcy&amp;Rent'!$D103="","",VLOOKUP($C103,'D1.Occpcy&amp;Rent'!$C$15:$K$414,2,FALSE))</f>
        <v/>
      </c>
      <c r="E103" s="871" t="str">
        <f>IF('D1.Occpcy&amp;Rent'!$D103="","",VLOOKUP($C103,'D1.Occpcy&amp;Rent'!$C$15:$K$414,3,FALSE))</f>
        <v/>
      </c>
      <c r="F103" s="539" t="str">
        <f>IF('D1.Occpcy&amp;Rent'!$D103="","",VLOOKUP($C103,'D1.Occpcy&amp;Rent'!$C$15:$K$414,9,FALSE))</f>
        <v/>
      </c>
      <c r="G103" s="868"/>
      <c r="H103" s="869"/>
      <c r="I103" s="830"/>
      <c r="J103" s="830"/>
      <c r="K103" s="830"/>
      <c r="L103" s="830"/>
      <c r="M103" s="599"/>
      <c r="N103" s="737"/>
      <c r="P103" s="835">
        <f t="shared" si="3"/>
        <v>1</v>
      </c>
      <c r="Q103" s="835">
        <f t="shared" si="4"/>
        <v>1</v>
      </c>
      <c r="R103" s="482">
        <f t="shared" si="5"/>
        <v>0</v>
      </c>
    </row>
    <row r="104" spans="3:18" ht="20.100000000000001" customHeight="1">
      <c r="C104" s="542">
        <v>90</v>
      </c>
      <c r="D104" s="870" t="str">
        <f>IF('D1.Occpcy&amp;Rent'!$D104="","",VLOOKUP($C104,'D1.Occpcy&amp;Rent'!$C$15:$K$414,2,FALSE))</f>
        <v/>
      </c>
      <c r="E104" s="871" t="str">
        <f>IF('D1.Occpcy&amp;Rent'!$D104="","",VLOOKUP($C104,'D1.Occpcy&amp;Rent'!$C$15:$K$414,3,FALSE))</f>
        <v/>
      </c>
      <c r="F104" s="539" t="str">
        <f>IF('D1.Occpcy&amp;Rent'!$D104="","",VLOOKUP($C104,'D1.Occpcy&amp;Rent'!$C$15:$K$414,9,FALSE))</f>
        <v/>
      </c>
      <c r="G104" s="868"/>
      <c r="H104" s="869"/>
      <c r="I104" s="830"/>
      <c r="J104" s="830"/>
      <c r="K104" s="830"/>
      <c r="L104" s="830"/>
      <c r="M104" s="599"/>
      <c r="N104" s="737"/>
      <c r="P104" s="835">
        <f t="shared" si="3"/>
        <v>1</v>
      </c>
      <c r="Q104" s="835">
        <f t="shared" si="4"/>
        <v>1</v>
      </c>
      <c r="R104" s="482">
        <f t="shared" si="5"/>
        <v>0</v>
      </c>
    </row>
    <row r="105" spans="3:18" ht="20.100000000000001" customHeight="1">
      <c r="C105" s="542">
        <v>91</v>
      </c>
      <c r="D105" s="870" t="str">
        <f>IF('D1.Occpcy&amp;Rent'!$D105="","",VLOOKUP($C105,'D1.Occpcy&amp;Rent'!$C$15:$K$414,2,FALSE))</f>
        <v/>
      </c>
      <c r="E105" s="871" t="str">
        <f>IF('D1.Occpcy&amp;Rent'!$D105="","",VLOOKUP($C105,'D1.Occpcy&amp;Rent'!$C$15:$K$414,3,FALSE))</f>
        <v/>
      </c>
      <c r="F105" s="539" t="str">
        <f>IF('D1.Occpcy&amp;Rent'!$D105="","",VLOOKUP($C105,'D1.Occpcy&amp;Rent'!$C$15:$K$414,9,FALSE))</f>
        <v/>
      </c>
      <c r="G105" s="868"/>
      <c r="H105" s="869"/>
      <c r="I105" s="830"/>
      <c r="J105" s="830"/>
      <c r="K105" s="830"/>
      <c r="L105" s="830"/>
      <c r="M105" s="599"/>
      <c r="N105" s="737"/>
      <c r="P105" s="835">
        <f t="shared" si="3"/>
        <v>1</v>
      </c>
      <c r="Q105" s="835">
        <f t="shared" si="4"/>
        <v>1</v>
      </c>
      <c r="R105" s="482">
        <f t="shared" si="5"/>
        <v>0</v>
      </c>
    </row>
    <row r="106" spans="3:18" ht="20.100000000000001" customHeight="1">
      <c r="C106" s="542">
        <v>92</v>
      </c>
      <c r="D106" s="870" t="str">
        <f>IF('D1.Occpcy&amp;Rent'!$D106="","",VLOOKUP($C106,'D1.Occpcy&amp;Rent'!$C$15:$K$414,2,FALSE))</f>
        <v/>
      </c>
      <c r="E106" s="871" t="str">
        <f>IF('D1.Occpcy&amp;Rent'!$D106="","",VLOOKUP($C106,'D1.Occpcy&amp;Rent'!$C$15:$K$414,3,FALSE))</f>
        <v/>
      </c>
      <c r="F106" s="539" t="str">
        <f>IF('D1.Occpcy&amp;Rent'!$D106="","",VLOOKUP($C106,'D1.Occpcy&amp;Rent'!$C$15:$K$414,9,FALSE))</f>
        <v/>
      </c>
      <c r="G106" s="868"/>
      <c r="H106" s="869"/>
      <c r="I106" s="830"/>
      <c r="J106" s="830"/>
      <c r="K106" s="830"/>
      <c r="L106" s="830"/>
      <c r="M106" s="599"/>
      <c r="N106" s="737"/>
      <c r="P106" s="835">
        <f t="shared" si="3"/>
        <v>1</v>
      </c>
      <c r="Q106" s="835">
        <f t="shared" si="4"/>
        <v>1</v>
      </c>
      <c r="R106" s="482">
        <f t="shared" si="5"/>
        <v>0</v>
      </c>
    </row>
    <row r="107" spans="3:18" ht="20.100000000000001" customHeight="1">
      <c r="C107" s="542">
        <v>93</v>
      </c>
      <c r="D107" s="870" t="str">
        <f>IF('D1.Occpcy&amp;Rent'!$D107="","",VLOOKUP($C107,'D1.Occpcy&amp;Rent'!$C$15:$K$414,2,FALSE))</f>
        <v/>
      </c>
      <c r="E107" s="871" t="str">
        <f>IF('D1.Occpcy&amp;Rent'!$D107="","",VLOOKUP($C107,'D1.Occpcy&amp;Rent'!$C$15:$K$414,3,FALSE))</f>
        <v/>
      </c>
      <c r="F107" s="539" t="str">
        <f>IF('D1.Occpcy&amp;Rent'!$D107="","",VLOOKUP($C107,'D1.Occpcy&amp;Rent'!$C$15:$K$414,9,FALSE))</f>
        <v/>
      </c>
      <c r="G107" s="868"/>
      <c r="H107" s="869"/>
      <c r="I107" s="830"/>
      <c r="J107" s="830"/>
      <c r="K107" s="830"/>
      <c r="L107" s="830"/>
      <c r="M107" s="599"/>
      <c r="N107" s="737"/>
      <c r="P107" s="835">
        <f t="shared" si="3"/>
        <v>1</v>
      </c>
      <c r="Q107" s="835">
        <f t="shared" si="4"/>
        <v>1</v>
      </c>
      <c r="R107" s="482">
        <f t="shared" si="5"/>
        <v>0</v>
      </c>
    </row>
    <row r="108" spans="3:18" ht="20.100000000000001" customHeight="1">
      <c r="C108" s="542">
        <v>94</v>
      </c>
      <c r="D108" s="870" t="str">
        <f>IF('D1.Occpcy&amp;Rent'!$D108="","",VLOOKUP($C108,'D1.Occpcy&amp;Rent'!$C$15:$K$414,2,FALSE))</f>
        <v/>
      </c>
      <c r="E108" s="871" t="str">
        <f>IF('D1.Occpcy&amp;Rent'!$D108="","",VLOOKUP($C108,'D1.Occpcy&amp;Rent'!$C$15:$K$414,3,FALSE))</f>
        <v/>
      </c>
      <c r="F108" s="539" t="str">
        <f>IF('D1.Occpcy&amp;Rent'!$D108="","",VLOOKUP($C108,'D1.Occpcy&amp;Rent'!$C$15:$K$414,9,FALSE))</f>
        <v/>
      </c>
      <c r="G108" s="868"/>
      <c r="H108" s="869"/>
      <c r="I108" s="830"/>
      <c r="J108" s="830"/>
      <c r="K108" s="830"/>
      <c r="L108" s="830"/>
      <c r="M108" s="599"/>
      <c r="N108" s="737"/>
      <c r="P108" s="835">
        <f t="shared" si="3"/>
        <v>1</v>
      </c>
      <c r="Q108" s="835">
        <f t="shared" si="4"/>
        <v>1</v>
      </c>
      <c r="R108" s="482">
        <f t="shared" si="5"/>
        <v>0</v>
      </c>
    </row>
    <row r="109" spans="3:18" ht="20.100000000000001" customHeight="1">
      <c r="C109" s="542">
        <v>95</v>
      </c>
      <c r="D109" s="870" t="str">
        <f>IF('D1.Occpcy&amp;Rent'!$D109="","",VLOOKUP($C109,'D1.Occpcy&amp;Rent'!$C$15:$K$414,2,FALSE))</f>
        <v/>
      </c>
      <c r="E109" s="871" t="str">
        <f>IF('D1.Occpcy&amp;Rent'!$D109="","",VLOOKUP($C109,'D1.Occpcy&amp;Rent'!$C$15:$K$414,3,FALSE))</f>
        <v/>
      </c>
      <c r="F109" s="539" t="str">
        <f>IF('D1.Occpcy&amp;Rent'!$D109="","",VLOOKUP($C109,'D1.Occpcy&amp;Rent'!$C$15:$K$414,9,FALSE))</f>
        <v/>
      </c>
      <c r="G109" s="868"/>
      <c r="H109" s="869"/>
      <c r="I109" s="830"/>
      <c r="J109" s="830"/>
      <c r="K109" s="830"/>
      <c r="L109" s="830"/>
      <c r="M109" s="599"/>
      <c r="N109" s="737"/>
      <c r="P109" s="835">
        <f t="shared" si="3"/>
        <v>1</v>
      </c>
      <c r="Q109" s="835">
        <f t="shared" si="4"/>
        <v>1</v>
      </c>
      <c r="R109" s="482">
        <f t="shared" si="5"/>
        <v>0</v>
      </c>
    </row>
    <row r="110" spans="3:18" ht="20.100000000000001" customHeight="1">
      <c r="C110" s="542">
        <v>96</v>
      </c>
      <c r="D110" s="870" t="str">
        <f>IF('D1.Occpcy&amp;Rent'!$D110="","",VLOOKUP($C110,'D1.Occpcy&amp;Rent'!$C$15:$K$414,2,FALSE))</f>
        <v/>
      </c>
      <c r="E110" s="871" t="str">
        <f>IF('D1.Occpcy&amp;Rent'!$D110="","",VLOOKUP($C110,'D1.Occpcy&amp;Rent'!$C$15:$K$414,3,FALSE))</f>
        <v/>
      </c>
      <c r="F110" s="539" t="str">
        <f>IF('D1.Occpcy&amp;Rent'!$D110="","",VLOOKUP($C110,'D1.Occpcy&amp;Rent'!$C$15:$K$414,9,FALSE))</f>
        <v/>
      </c>
      <c r="G110" s="868"/>
      <c r="H110" s="869"/>
      <c r="I110" s="830"/>
      <c r="J110" s="830"/>
      <c r="K110" s="830"/>
      <c r="L110" s="830"/>
      <c r="M110" s="599"/>
      <c r="N110" s="737"/>
      <c r="P110" s="835">
        <f t="shared" si="3"/>
        <v>1</v>
      </c>
      <c r="Q110" s="835">
        <f t="shared" si="4"/>
        <v>1</v>
      </c>
      <c r="R110" s="482">
        <f t="shared" si="5"/>
        <v>0</v>
      </c>
    </row>
    <row r="111" spans="3:18" ht="20.100000000000001" customHeight="1">
      <c r="C111" s="542">
        <v>97</v>
      </c>
      <c r="D111" s="870" t="str">
        <f>IF('D1.Occpcy&amp;Rent'!$D111="","",VLOOKUP($C111,'D1.Occpcy&amp;Rent'!$C$15:$K$414,2,FALSE))</f>
        <v/>
      </c>
      <c r="E111" s="871" t="str">
        <f>IF('D1.Occpcy&amp;Rent'!$D111="","",VLOOKUP($C111,'D1.Occpcy&amp;Rent'!$C$15:$K$414,3,FALSE))</f>
        <v/>
      </c>
      <c r="F111" s="539" t="str">
        <f>IF('D1.Occpcy&amp;Rent'!$D111="","",VLOOKUP($C111,'D1.Occpcy&amp;Rent'!$C$15:$K$414,9,FALSE))</f>
        <v/>
      </c>
      <c r="G111" s="868"/>
      <c r="H111" s="869"/>
      <c r="I111" s="830"/>
      <c r="J111" s="830"/>
      <c r="K111" s="830"/>
      <c r="L111" s="830"/>
      <c r="M111" s="599"/>
      <c r="N111" s="737"/>
      <c r="P111" s="835">
        <f t="shared" si="3"/>
        <v>1</v>
      </c>
      <c r="Q111" s="835">
        <f t="shared" si="4"/>
        <v>1</v>
      </c>
      <c r="R111" s="482">
        <f t="shared" si="5"/>
        <v>0</v>
      </c>
    </row>
    <row r="112" spans="3:18" ht="20.100000000000001" customHeight="1">
      <c r="C112" s="542">
        <v>98</v>
      </c>
      <c r="D112" s="870" t="str">
        <f>IF('D1.Occpcy&amp;Rent'!$D112="","",VLOOKUP($C112,'D1.Occpcy&amp;Rent'!$C$15:$K$414,2,FALSE))</f>
        <v/>
      </c>
      <c r="E112" s="871" t="str">
        <f>IF('D1.Occpcy&amp;Rent'!$D112="","",VLOOKUP($C112,'D1.Occpcy&amp;Rent'!$C$15:$K$414,3,FALSE))</f>
        <v/>
      </c>
      <c r="F112" s="539" t="str">
        <f>IF('D1.Occpcy&amp;Rent'!$D112="","",VLOOKUP($C112,'D1.Occpcy&amp;Rent'!$C$15:$K$414,9,FALSE))</f>
        <v/>
      </c>
      <c r="G112" s="868"/>
      <c r="H112" s="869"/>
      <c r="I112" s="830"/>
      <c r="J112" s="830"/>
      <c r="K112" s="830"/>
      <c r="L112" s="830"/>
      <c r="M112" s="599"/>
      <c r="N112" s="737"/>
      <c r="P112" s="835">
        <f t="shared" si="3"/>
        <v>1</v>
      </c>
      <c r="Q112" s="835">
        <f t="shared" si="4"/>
        <v>1</v>
      </c>
      <c r="R112" s="482">
        <f t="shared" si="5"/>
        <v>0</v>
      </c>
    </row>
    <row r="113" spans="3:18" ht="20.100000000000001" customHeight="1">
      <c r="C113" s="542">
        <v>99</v>
      </c>
      <c r="D113" s="870" t="str">
        <f>IF('D1.Occpcy&amp;Rent'!$D113="","",VLOOKUP($C113,'D1.Occpcy&amp;Rent'!$C$15:$K$414,2,FALSE))</f>
        <v/>
      </c>
      <c r="E113" s="871" t="str">
        <f>IF('D1.Occpcy&amp;Rent'!$D113="","",VLOOKUP($C113,'D1.Occpcy&amp;Rent'!$C$15:$K$414,3,FALSE))</f>
        <v/>
      </c>
      <c r="F113" s="539" t="str">
        <f>IF('D1.Occpcy&amp;Rent'!$D113="","",VLOOKUP($C113,'D1.Occpcy&amp;Rent'!$C$15:$K$414,9,FALSE))</f>
        <v/>
      </c>
      <c r="G113" s="868"/>
      <c r="H113" s="869"/>
      <c r="I113" s="830"/>
      <c r="J113" s="830"/>
      <c r="K113" s="830"/>
      <c r="L113" s="830"/>
      <c r="M113" s="599"/>
      <c r="N113" s="737"/>
      <c r="P113" s="835">
        <f t="shared" si="3"/>
        <v>1</v>
      </c>
      <c r="Q113" s="835">
        <f t="shared" si="4"/>
        <v>1</v>
      </c>
      <c r="R113" s="482">
        <f t="shared" si="5"/>
        <v>0</v>
      </c>
    </row>
    <row r="114" spans="3:18" ht="20.100000000000001" customHeight="1">
      <c r="C114" s="542">
        <v>100</v>
      </c>
      <c r="D114" s="870" t="str">
        <f>IF('D1.Occpcy&amp;Rent'!$D114="","",VLOOKUP($C114,'D1.Occpcy&amp;Rent'!$C$15:$K$414,2,FALSE))</f>
        <v/>
      </c>
      <c r="E114" s="871" t="str">
        <f>IF('D1.Occpcy&amp;Rent'!$D114="","",VLOOKUP($C114,'D1.Occpcy&amp;Rent'!$C$15:$K$414,3,FALSE))</f>
        <v/>
      </c>
      <c r="F114" s="539" t="str">
        <f>IF('D1.Occpcy&amp;Rent'!$D114="","",VLOOKUP($C114,'D1.Occpcy&amp;Rent'!$C$15:$K$414,9,FALSE))</f>
        <v/>
      </c>
      <c r="G114" s="868"/>
      <c r="H114" s="869"/>
      <c r="I114" s="830"/>
      <c r="J114" s="830"/>
      <c r="K114" s="830"/>
      <c r="L114" s="830"/>
      <c r="M114" s="599"/>
      <c r="N114" s="737"/>
      <c r="P114" s="835">
        <f t="shared" si="3"/>
        <v>1</v>
      </c>
      <c r="Q114" s="835">
        <f t="shared" si="4"/>
        <v>1</v>
      </c>
      <c r="R114" s="482">
        <f t="shared" si="5"/>
        <v>0</v>
      </c>
    </row>
    <row r="115" spans="3:18" ht="20.100000000000001" customHeight="1">
      <c r="C115" s="542">
        <v>101</v>
      </c>
      <c r="D115" s="870" t="str">
        <f>IF('D1.Occpcy&amp;Rent'!$D115="","",VLOOKUP($C115,'D1.Occpcy&amp;Rent'!$C$15:$K$414,2,FALSE))</f>
        <v/>
      </c>
      <c r="E115" s="871" t="str">
        <f>IF('D1.Occpcy&amp;Rent'!$D115="","",VLOOKUP($C115,'D1.Occpcy&amp;Rent'!$C$15:$K$414,3,FALSE))</f>
        <v/>
      </c>
      <c r="F115" s="539" t="str">
        <f>IF('D1.Occpcy&amp;Rent'!$D115="","",VLOOKUP($C115,'D1.Occpcy&amp;Rent'!$C$15:$K$414,9,FALSE))</f>
        <v/>
      </c>
      <c r="G115" s="868"/>
      <c r="H115" s="869"/>
      <c r="I115" s="830"/>
      <c r="J115" s="830"/>
      <c r="K115" s="830"/>
      <c r="L115" s="830"/>
      <c r="M115" s="599"/>
      <c r="N115" s="737"/>
      <c r="P115" s="835">
        <f t="shared" si="3"/>
        <v>1</v>
      </c>
      <c r="Q115" s="835">
        <f t="shared" si="4"/>
        <v>1</v>
      </c>
      <c r="R115" s="482">
        <f t="shared" si="5"/>
        <v>0</v>
      </c>
    </row>
    <row r="116" spans="3:18" ht="20.100000000000001" customHeight="1">
      <c r="C116" s="542">
        <v>102</v>
      </c>
      <c r="D116" s="870" t="str">
        <f>IF('D1.Occpcy&amp;Rent'!$D116="","",VLOOKUP($C116,'D1.Occpcy&amp;Rent'!$C$15:$K$414,2,FALSE))</f>
        <v/>
      </c>
      <c r="E116" s="871" t="str">
        <f>IF('D1.Occpcy&amp;Rent'!$D116="","",VLOOKUP($C116,'D1.Occpcy&amp;Rent'!$C$15:$K$414,3,FALSE))</f>
        <v/>
      </c>
      <c r="F116" s="539" t="str">
        <f>IF('D1.Occpcy&amp;Rent'!$D116="","",VLOOKUP($C116,'D1.Occpcy&amp;Rent'!$C$15:$K$414,9,FALSE))</f>
        <v/>
      </c>
      <c r="G116" s="868"/>
      <c r="H116" s="869"/>
      <c r="I116" s="830"/>
      <c r="J116" s="830"/>
      <c r="K116" s="830"/>
      <c r="L116" s="830"/>
      <c r="M116" s="599"/>
      <c r="N116" s="737"/>
      <c r="P116" s="835">
        <f t="shared" si="3"/>
        <v>1</v>
      </c>
      <c r="Q116" s="835">
        <f t="shared" si="4"/>
        <v>1</v>
      </c>
      <c r="R116" s="482">
        <f t="shared" si="5"/>
        <v>0</v>
      </c>
    </row>
    <row r="117" spans="3:18" ht="20.100000000000001" customHeight="1">
      <c r="C117" s="542">
        <v>103</v>
      </c>
      <c r="D117" s="870" t="str">
        <f>IF('D1.Occpcy&amp;Rent'!$D117="","",VLOOKUP($C117,'D1.Occpcy&amp;Rent'!$C$15:$K$414,2,FALSE))</f>
        <v/>
      </c>
      <c r="E117" s="871" t="str">
        <f>IF('D1.Occpcy&amp;Rent'!$D117="","",VLOOKUP($C117,'D1.Occpcy&amp;Rent'!$C$15:$K$414,3,FALSE))</f>
        <v/>
      </c>
      <c r="F117" s="539" t="str">
        <f>IF('D1.Occpcy&amp;Rent'!$D117="","",VLOOKUP($C117,'D1.Occpcy&amp;Rent'!$C$15:$K$414,9,FALSE))</f>
        <v/>
      </c>
      <c r="G117" s="868"/>
      <c r="H117" s="869"/>
      <c r="I117" s="830"/>
      <c r="J117" s="830"/>
      <c r="K117" s="830"/>
      <c r="L117" s="830"/>
      <c r="M117" s="599"/>
      <c r="N117" s="737"/>
      <c r="P117" s="835">
        <f t="shared" si="3"/>
        <v>1</v>
      </c>
      <c r="Q117" s="835">
        <f t="shared" si="4"/>
        <v>1</v>
      </c>
      <c r="R117" s="482">
        <f t="shared" si="5"/>
        <v>0</v>
      </c>
    </row>
    <row r="118" spans="3:18" ht="20.100000000000001" customHeight="1">
      <c r="C118" s="542">
        <v>104</v>
      </c>
      <c r="D118" s="870" t="str">
        <f>IF('D1.Occpcy&amp;Rent'!$D118="","",VLOOKUP($C118,'D1.Occpcy&amp;Rent'!$C$15:$K$414,2,FALSE))</f>
        <v/>
      </c>
      <c r="E118" s="871" t="str">
        <f>IF('D1.Occpcy&amp;Rent'!$D118="","",VLOOKUP($C118,'D1.Occpcy&amp;Rent'!$C$15:$K$414,3,FALSE))</f>
        <v/>
      </c>
      <c r="F118" s="539" t="str">
        <f>IF('D1.Occpcy&amp;Rent'!$D118="","",VLOOKUP($C118,'D1.Occpcy&amp;Rent'!$C$15:$K$414,9,FALSE))</f>
        <v/>
      </c>
      <c r="G118" s="868"/>
      <c r="H118" s="869"/>
      <c r="I118" s="830"/>
      <c r="J118" s="830"/>
      <c r="K118" s="830"/>
      <c r="L118" s="830"/>
      <c r="M118" s="599"/>
      <c r="N118" s="737"/>
      <c r="P118" s="835">
        <f t="shared" si="3"/>
        <v>1</v>
      </c>
      <c r="Q118" s="835">
        <f t="shared" si="4"/>
        <v>1</v>
      </c>
      <c r="R118" s="482">
        <f t="shared" si="5"/>
        <v>0</v>
      </c>
    </row>
    <row r="119" spans="3:18" ht="20.100000000000001" customHeight="1">
      <c r="C119" s="542">
        <v>105</v>
      </c>
      <c r="D119" s="870" t="str">
        <f>IF('D1.Occpcy&amp;Rent'!$D119="","",VLOOKUP($C119,'D1.Occpcy&amp;Rent'!$C$15:$K$414,2,FALSE))</f>
        <v/>
      </c>
      <c r="E119" s="871" t="str">
        <f>IF('D1.Occpcy&amp;Rent'!$D119="","",VLOOKUP($C119,'D1.Occpcy&amp;Rent'!$C$15:$K$414,3,FALSE))</f>
        <v/>
      </c>
      <c r="F119" s="539" t="str">
        <f>IF('D1.Occpcy&amp;Rent'!$D119="","",VLOOKUP($C119,'D1.Occpcy&amp;Rent'!$C$15:$K$414,9,FALSE))</f>
        <v/>
      </c>
      <c r="G119" s="868"/>
      <c r="H119" s="869"/>
      <c r="I119" s="830"/>
      <c r="J119" s="830"/>
      <c r="K119" s="830"/>
      <c r="L119" s="830"/>
      <c r="M119" s="599"/>
      <c r="N119" s="737"/>
      <c r="P119" s="835">
        <f t="shared" si="3"/>
        <v>1</v>
      </c>
      <c r="Q119" s="835">
        <f t="shared" si="4"/>
        <v>1</v>
      </c>
      <c r="R119" s="482">
        <f t="shared" si="5"/>
        <v>0</v>
      </c>
    </row>
    <row r="120" spans="3:18" ht="20.100000000000001" customHeight="1">
      <c r="C120" s="542">
        <v>106</v>
      </c>
      <c r="D120" s="870" t="str">
        <f>IF('D1.Occpcy&amp;Rent'!$D120="","",VLOOKUP($C120,'D1.Occpcy&amp;Rent'!$C$15:$K$414,2,FALSE))</f>
        <v/>
      </c>
      <c r="E120" s="871" t="str">
        <f>IF('D1.Occpcy&amp;Rent'!$D120="","",VLOOKUP($C120,'D1.Occpcy&amp;Rent'!$C$15:$K$414,3,FALSE))</f>
        <v/>
      </c>
      <c r="F120" s="539" t="str">
        <f>IF('D1.Occpcy&amp;Rent'!$D120="","",VLOOKUP($C120,'D1.Occpcy&amp;Rent'!$C$15:$K$414,9,FALSE))</f>
        <v/>
      </c>
      <c r="G120" s="868"/>
      <c r="H120" s="869"/>
      <c r="I120" s="830"/>
      <c r="J120" s="830"/>
      <c r="K120" s="830"/>
      <c r="L120" s="830"/>
      <c r="M120" s="599"/>
      <c r="N120" s="737"/>
      <c r="P120" s="835">
        <f t="shared" si="3"/>
        <v>1</v>
      </c>
      <c r="Q120" s="835">
        <f t="shared" si="4"/>
        <v>1</v>
      </c>
      <c r="R120" s="482">
        <f t="shared" si="5"/>
        <v>0</v>
      </c>
    </row>
    <row r="121" spans="3:18" ht="20.100000000000001" customHeight="1">
      <c r="C121" s="542">
        <v>107</v>
      </c>
      <c r="D121" s="870" t="str">
        <f>IF('D1.Occpcy&amp;Rent'!$D121="","",VLOOKUP($C121,'D1.Occpcy&amp;Rent'!$C$15:$K$414,2,FALSE))</f>
        <v/>
      </c>
      <c r="E121" s="871" t="str">
        <f>IF('D1.Occpcy&amp;Rent'!$D121="","",VLOOKUP($C121,'D1.Occpcy&amp;Rent'!$C$15:$K$414,3,FALSE))</f>
        <v/>
      </c>
      <c r="F121" s="539" t="str">
        <f>IF('D1.Occpcy&amp;Rent'!$D121="","",VLOOKUP($C121,'D1.Occpcy&amp;Rent'!$C$15:$K$414,9,FALSE))</f>
        <v/>
      </c>
      <c r="G121" s="868"/>
      <c r="H121" s="869"/>
      <c r="I121" s="830"/>
      <c r="J121" s="830"/>
      <c r="K121" s="830"/>
      <c r="L121" s="830"/>
      <c r="M121" s="599"/>
      <c r="N121" s="737"/>
      <c r="P121" s="835">
        <f t="shared" si="3"/>
        <v>1</v>
      </c>
      <c r="Q121" s="835">
        <f t="shared" si="4"/>
        <v>1</v>
      </c>
      <c r="R121" s="482">
        <f t="shared" si="5"/>
        <v>0</v>
      </c>
    </row>
    <row r="122" spans="3:18" ht="20.100000000000001" customHeight="1">
      <c r="C122" s="542">
        <v>108</v>
      </c>
      <c r="D122" s="870" t="str">
        <f>IF('D1.Occpcy&amp;Rent'!$D122="","",VLOOKUP($C122,'D1.Occpcy&amp;Rent'!$C$15:$K$414,2,FALSE))</f>
        <v/>
      </c>
      <c r="E122" s="871" t="str">
        <f>IF('D1.Occpcy&amp;Rent'!$D122="","",VLOOKUP($C122,'D1.Occpcy&amp;Rent'!$C$15:$K$414,3,FALSE))</f>
        <v/>
      </c>
      <c r="F122" s="539" t="str">
        <f>IF('D1.Occpcy&amp;Rent'!$D122="","",VLOOKUP($C122,'D1.Occpcy&amp;Rent'!$C$15:$K$414,9,FALSE))</f>
        <v/>
      </c>
      <c r="G122" s="868"/>
      <c r="H122" s="869"/>
      <c r="I122" s="830"/>
      <c r="J122" s="830"/>
      <c r="K122" s="830"/>
      <c r="L122" s="830"/>
      <c r="M122" s="599"/>
      <c r="N122" s="737"/>
      <c r="P122" s="835">
        <f t="shared" si="3"/>
        <v>1</v>
      </c>
      <c r="Q122" s="835">
        <f t="shared" si="4"/>
        <v>1</v>
      </c>
      <c r="R122" s="482">
        <f t="shared" si="5"/>
        <v>0</v>
      </c>
    </row>
    <row r="123" spans="3:18" ht="20.100000000000001" customHeight="1">
      <c r="C123" s="542">
        <v>109</v>
      </c>
      <c r="D123" s="870" t="str">
        <f>IF('D1.Occpcy&amp;Rent'!$D123="","",VLOOKUP($C123,'D1.Occpcy&amp;Rent'!$C$15:$K$414,2,FALSE))</f>
        <v/>
      </c>
      <c r="E123" s="871" t="str">
        <f>IF('D1.Occpcy&amp;Rent'!$D123="","",VLOOKUP($C123,'D1.Occpcy&amp;Rent'!$C$15:$K$414,3,FALSE))</f>
        <v/>
      </c>
      <c r="F123" s="539" t="str">
        <f>IF('D1.Occpcy&amp;Rent'!$D123="","",VLOOKUP($C123,'D1.Occpcy&amp;Rent'!$C$15:$K$414,9,FALSE))</f>
        <v/>
      </c>
      <c r="G123" s="868"/>
      <c r="H123" s="869"/>
      <c r="I123" s="830"/>
      <c r="J123" s="830"/>
      <c r="K123" s="830"/>
      <c r="L123" s="830"/>
      <c r="M123" s="599"/>
      <c r="N123" s="737"/>
      <c r="P123" s="835">
        <f t="shared" si="3"/>
        <v>1</v>
      </c>
      <c r="Q123" s="835">
        <f t="shared" si="4"/>
        <v>1</v>
      </c>
      <c r="R123" s="482">
        <f t="shared" si="5"/>
        <v>0</v>
      </c>
    </row>
    <row r="124" spans="3:18" ht="20.100000000000001" customHeight="1">
      <c r="C124" s="542">
        <v>110</v>
      </c>
      <c r="D124" s="870" t="str">
        <f>IF('D1.Occpcy&amp;Rent'!$D124="","",VLOOKUP($C124,'D1.Occpcy&amp;Rent'!$C$15:$K$414,2,FALSE))</f>
        <v/>
      </c>
      <c r="E124" s="871" t="str">
        <f>IF('D1.Occpcy&amp;Rent'!$D124="","",VLOOKUP($C124,'D1.Occpcy&amp;Rent'!$C$15:$K$414,3,FALSE))</f>
        <v/>
      </c>
      <c r="F124" s="539" t="str">
        <f>IF('D1.Occpcy&amp;Rent'!$D124="","",VLOOKUP($C124,'D1.Occpcy&amp;Rent'!$C$15:$K$414,9,FALSE))</f>
        <v/>
      </c>
      <c r="G124" s="868"/>
      <c r="H124" s="869"/>
      <c r="I124" s="830"/>
      <c r="J124" s="830"/>
      <c r="K124" s="830"/>
      <c r="L124" s="830"/>
      <c r="M124" s="599"/>
      <c r="N124" s="737"/>
      <c r="P124" s="835">
        <f t="shared" si="3"/>
        <v>1</v>
      </c>
      <c r="Q124" s="835">
        <f t="shared" si="4"/>
        <v>1</v>
      </c>
      <c r="R124" s="482">
        <f t="shared" si="5"/>
        <v>0</v>
      </c>
    </row>
    <row r="125" spans="3:18" ht="20.100000000000001" customHeight="1">
      <c r="C125" s="542">
        <v>111</v>
      </c>
      <c r="D125" s="870" t="str">
        <f>IF('D1.Occpcy&amp;Rent'!$D125="","",VLOOKUP($C125,'D1.Occpcy&amp;Rent'!$C$15:$K$414,2,FALSE))</f>
        <v/>
      </c>
      <c r="E125" s="871" t="str">
        <f>IF('D1.Occpcy&amp;Rent'!$D125="","",VLOOKUP($C125,'D1.Occpcy&amp;Rent'!$C$15:$K$414,3,FALSE))</f>
        <v/>
      </c>
      <c r="F125" s="539" t="str">
        <f>IF('D1.Occpcy&amp;Rent'!$D125="","",VLOOKUP($C125,'D1.Occpcy&amp;Rent'!$C$15:$K$414,9,FALSE))</f>
        <v/>
      </c>
      <c r="G125" s="868"/>
      <c r="H125" s="869"/>
      <c r="I125" s="830"/>
      <c r="J125" s="830"/>
      <c r="K125" s="830"/>
      <c r="L125" s="830"/>
      <c r="M125" s="599"/>
      <c r="N125" s="737"/>
      <c r="P125" s="835">
        <f t="shared" si="3"/>
        <v>1</v>
      </c>
      <c r="Q125" s="835">
        <f t="shared" si="4"/>
        <v>1</v>
      </c>
      <c r="R125" s="482">
        <f t="shared" si="5"/>
        <v>0</v>
      </c>
    </row>
    <row r="126" spans="3:18" ht="20.100000000000001" customHeight="1">
      <c r="C126" s="542">
        <v>112</v>
      </c>
      <c r="D126" s="870" t="str">
        <f>IF('D1.Occpcy&amp;Rent'!$D126="","",VLOOKUP($C126,'D1.Occpcy&amp;Rent'!$C$15:$K$414,2,FALSE))</f>
        <v/>
      </c>
      <c r="E126" s="871" t="str">
        <f>IF('D1.Occpcy&amp;Rent'!$D126="","",VLOOKUP($C126,'D1.Occpcy&amp;Rent'!$C$15:$K$414,3,FALSE))</f>
        <v/>
      </c>
      <c r="F126" s="539" t="str">
        <f>IF('D1.Occpcy&amp;Rent'!$D126="","",VLOOKUP($C126,'D1.Occpcy&amp;Rent'!$C$15:$K$414,9,FALSE))</f>
        <v/>
      </c>
      <c r="G126" s="868"/>
      <c r="H126" s="869"/>
      <c r="I126" s="830"/>
      <c r="J126" s="830"/>
      <c r="K126" s="830"/>
      <c r="L126" s="830"/>
      <c r="M126" s="599"/>
      <c r="N126" s="737"/>
      <c r="P126" s="835">
        <f t="shared" si="3"/>
        <v>1</v>
      </c>
      <c r="Q126" s="835">
        <f t="shared" si="4"/>
        <v>1</v>
      </c>
      <c r="R126" s="482">
        <f t="shared" si="5"/>
        <v>0</v>
      </c>
    </row>
    <row r="127" spans="3:18" ht="20.100000000000001" customHeight="1">
      <c r="C127" s="542">
        <v>113</v>
      </c>
      <c r="D127" s="870" t="str">
        <f>IF('D1.Occpcy&amp;Rent'!$D127="","",VLOOKUP($C127,'D1.Occpcy&amp;Rent'!$C$15:$K$414,2,FALSE))</f>
        <v/>
      </c>
      <c r="E127" s="871" t="str">
        <f>IF('D1.Occpcy&amp;Rent'!$D127="","",VLOOKUP($C127,'D1.Occpcy&amp;Rent'!$C$15:$K$414,3,FALSE))</f>
        <v/>
      </c>
      <c r="F127" s="539" t="str">
        <f>IF('D1.Occpcy&amp;Rent'!$D127="","",VLOOKUP($C127,'D1.Occpcy&amp;Rent'!$C$15:$K$414,9,FALSE))</f>
        <v/>
      </c>
      <c r="G127" s="868"/>
      <c r="H127" s="869"/>
      <c r="I127" s="830"/>
      <c r="J127" s="830"/>
      <c r="K127" s="830"/>
      <c r="L127" s="830"/>
      <c r="M127" s="599"/>
      <c r="N127" s="737"/>
      <c r="P127" s="835">
        <f t="shared" si="3"/>
        <v>1</v>
      </c>
      <c r="Q127" s="835">
        <f t="shared" si="4"/>
        <v>1</v>
      </c>
      <c r="R127" s="482">
        <f t="shared" si="5"/>
        <v>0</v>
      </c>
    </row>
    <row r="128" spans="3:18" ht="20.100000000000001" customHeight="1">
      <c r="C128" s="542">
        <v>114</v>
      </c>
      <c r="D128" s="870" t="str">
        <f>IF('D1.Occpcy&amp;Rent'!$D128="","",VLOOKUP($C128,'D1.Occpcy&amp;Rent'!$C$15:$K$414,2,FALSE))</f>
        <v/>
      </c>
      <c r="E128" s="871" t="str">
        <f>IF('D1.Occpcy&amp;Rent'!$D128="","",VLOOKUP($C128,'D1.Occpcy&amp;Rent'!$C$15:$K$414,3,FALSE))</f>
        <v/>
      </c>
      <c r="F128" s="539" t="str">
        <f>IF('D1.Occpcy&amp;Rent'!$D128="","",VLOOKUP($C128,'D1.Occpcy&amp;Rent'!$C$15:$K$414,9,FALSE))</f>
        <v/>
      </c>
      <c r="G128" s="868"/>
      <c r="H128" s="869"/>
      <c r="I128" s="830"/>
      <c r="J128" s="830"/>
      <c r="K128" s="830"/>
      <c r="L128" s="830"/>
      <c r="M128" s="599"/>
      <c r="N128" s="737"/>
      <c r="P128" s="835">
        <f t="shared" si="3"/>
        <v>1</v>
      </c>
      <c r="Q128" s="835">
        <f t="shared" si="4"/>
        <v>1</v>
      </c>
      <c r="R128" s="482">
        <f t="shared" si="5"/>
        <v>0</v>
      </c>
    </row>
    <row r="129" spans="3:18" ht="20.100000000000001" customHeight="1">
      <c r="C129" s="542">
        <v>115</v>
      </c>
      <c r="D129" s="870" t="str">
        <f>IF('D1.Occpcy&amp;Rent'!$D129="","",VLOOKUP($C129,'D1.Occpcy&amp;Rent'!$C$15:$K$414,2,FALSE))</f>
        <v/>
      </c>
      <c r="E129" s="871" t="str">
        <f>IF('D1.Occpcy&amp;Rent'!$D129="","",VLOOKUP($C129,'D1.Occpcy&amp;Rent'!$C$15:$K$414,3,FALSE))</f>
        <v/>
      </c>
      <c r="F129" s="539" t="str">
        <f>IF('D1.Occpcy&amp;Rent'!$D129="","",VLOOKUP($C129,'D1.Occpcy&amp;Rent'!$C$15:$K$414,9,FALSE))</f>
        <v/>
      </c>
      <c r="G129" s="868"/>
      <c r="H129" s="869"/>
      <c r="I129" s="830"/>
      <c r="J129" s="830"/>
      <c r="K129" s="830"/>
      <c r="L129" s="830"/>
      <c r="M129" s="599"/>
      <c r="N129" s="737"/>
      <c r="P129" s="835">
        <f t="shared" si="3"/>
        <v>1</v>
      </c>
      <c r="Q129" s="835">
        <f t="shared" si="4"/>
        <v>1</v>
      </c>
      <c r="R129" s="482">
        <f t="shared" si="5"/>
        <v>0</v>
      </c>
    </row>
    <row r="130" spans="3:18" ht="20.100000000000001" customHeight="1">
      <c r="C130" s="542">
        <v>116</v>
      </c>
      <c r="D130" s="870" t="str">
        <f>IF('D1.Occpcy&amp;Rent'!$D130="","",VLOOKUP($C130,'D1.Occpcy&amp;Rent'!$C$15:$K$414,2,FALSE))</f>
        <v/>
      </c>
      <c r="E130" s="871" t="str">
        <f>IF('D1.Occpcy&amp;Rent'!$D130="","",VLOOKUP($C130,'D1.Occpcy&amp;Rent'!$C$15:$K$414,3,FALSE))</f>
        <v/>
      </c>
      <c r="F130" s="539" t="str">
        <f>IF('D1.Occpcy&amp;Rent'!$D130="","",VLOOKUP($C130,'D1.Occpcy&amp;Rent'!$C$15:$K$414,9,FALSE))</f>
        <v/>
      </c>
      <c r="G130" s="868"/>
      <c r="H130" s="869"/>
      <c r="I130" s="830"/>
      <c r="J130" s="830"/>
      <c r="K130" s="830"/>
      <c r="L130" s="830"/>
      <c r="M130" s="599"/>
      <c r="N130" s="737"/>
      <c r="P130" s="835">
        <f t="shared" si="3"/>
        <v>1</v>
      </c>
      <c r="Q130" s="835">
        <f t="shared" si="4"/>
        <v>1</v>
      </c>
      <c r="R130" s="482">
        <f t="shared" si="5"/>
        <v>0</v>
      </c>
    </row>
    <row r="131" spans="3:18" ht="20.100000000000001" customHeight="1">
      <c r="C131" s="542">
        <v>117</v>
      </c>
      <c r="D131" s="870" t="str">
        <f>IF('D1.Occpcy&amp;Rent'!$D131="","",VLOOKUP($C131,'D1.Occpcy&amp;Rent'!$C$15:$K$414,2,FALSE))</f>
        <v/>
      </c>
      <c r="E131" s="871" t="str">
        <f>IF('D1.Occpcy&amp;Rent'!$D131="","",VLOOKUP($C131,'D1.Occpcy&amp;Rent'!$C$15:$K$414,3,FALSE))</f>
        <v/>
      </c>
      <c r="F131" s="539" t="str">
        <f>IF('D1.Occpcy&amp;Rent'!$D131="","",VLOOKUP($C131,'D1.Occpcy&amp;Rent'!$C$15:$K$414,9,FALSE))</f>
        <v/>
      </c>
      <c r="G131" s="868"/>
      <c r="H131" s="869"/>
      <c r="I131" s="830"/>
      <c r="J131" s="830"/>
      <c r="K131" s="830"/>
      <c r="L131" s="830"/>
      <c r="M131" s="599"/>
      <c r="N131" s="737"/>
      <c r="P131" s="835">
        <f t="shared" si="3"/>
        <v>1</v>
      </c>
      <c r="Q131" s="835">
        <f t="shared" si="4"/>
        <v>1</v>
      </c>
      <c r="R131" s="482">
        <f t="shared" si="5"/>
        <v>0</v>
      </c>
    </row>
    <row r="132" spans="3:18" ht="20.100000000000001" customHeight="1">
      <c r="C132" s="542">
        <v>118</v>
      </c>
      <c r="D132" s="870" t="str">
        <f>IF('D1.Occpcy&amp;Rent'!$D132="","",VLOOKUP($C132,'D1.Occpcy&amp;Rent'!$C$15:$K$414,2,FALSE))</f>
        <v/>
      </c>
      <c r="E132" s="871" t="str">
        <f>IF('D1.Occpcy&amp;Rent'!$D132="","",VLOOKUP($C132,'D1.Occpcy&amp;Rent'!$C$15:$K$414,3,FALSE))</f>
        <v/>
      </c>
      <c r="F132" s="539" t="str">
        <f>IF('D1.Occpcy&amp;Rent'!$D132="","",VLOOKUP($C132,'D1.Occpcy&amp;Rent'!$C$15:$K$414,9,FALSE))</f>
        <v/>
      </c>
      <c r="G132" s="868"/>
      <c r="H132" s="869"/>
      <c r="I132" s="830"/>
      <c r="J132" s="830"/>
      <c r="K132" s="830"/>
      <c r="L132" s="830"/>
      <c r="M132" s="599"/>
      <c r="N132" s="737"/>
      <c r="P132" s="835">
        <f t="shared" si="3"/>
        <v>1</v>
      </c>
      <c r="Q132" s="835">
        <f t="shared" si="4"/>
        <v>1</v>
      </c>
      <c r="R132" s="482">
        <f t="shared" si="5"/>
        <v>0</v>
      </c>
    </row>
    <row r="133" spans="3:18" ht="20.100000000000001" customHeight="1">
      <c r="C133" s="542">
        <v>119</v>
      </c>
      <c r="D133" s="870" t="str">
        <f>IF('D1.Occpcy&amp;Rent'!$D133="","",VLOOKUP($C133,'D1.Occpcy&amp;Rent'!$C$15:$K$414,2,FALSE))</f>
        <v/>
      </c>
      <c r="E133" s="871" t="str">
        <f>IF('D1.Occpcy&amp;Rent'!$D133="","",VLOOKUP($C133,'D1.Occpcy&amp;Rent'!$C$15:$K$414,3,FALSE))</f>
        <v/>
      </c>
      <c r="F133" s="539" t="str">
        <f>IF('D1.Occpcy&amp;Rent'!$D133="","",VLOOKUP($C133,'D1.Occpcy&amp;Rent'!$C$15:$K$414,9,FALSE))</f>
        <v/>
      </c>
      <c r="G133" s="868"/>
      <c r="H133" s="869"/>
      <c r="I133" s="830"/>
      <c r="J133" s="830"/>
      <c r="K133" s="830"/>
      <c r="L133" s="830"/>
      <c r="M133" s="599"/>
      <c r="N133" s="737"/>
      <c r="P133" s="835">
        <f t="shared" si="3"/>
        <v>1</v>
      </c>
      <c r="Q133" s="835">
        <f t="shared" si="4"/>
        <v>1</v>
      </c>
      <c r="R133" s="482">
        <f t="shared" si="5"/>
        <v>0</v>
      </c>
    </row>
    <row r="134" spans="3:18" ht="20.100000000000001" customHeight="1">
      <c r="C134" s="542">
        <v>120</v>
      </c>
      <c r="D134" s="870" t="str">
        <f>IF('D1.Occpcy&amp;Rent'!$D134="","",VLOOKUP($C134,'D1.Occpcy&amp;Rent'!$C$15:$K$414,2,FALSE))</f>
        <v/>
      </c>
      <c r="E134" s="871" t="str">
        <f>IF('D1.Occpcy&amp;Rent'!$D134="","",VLOOKUP($C134,'D1.Occpcy&amp;Rent'!$C$15:$K$414,3,FALSE))</f>
        <v/>
      </c>
      <c r="F134" s="539" t="str">
        <f>IF('D1.Occpcy&amp;Rent'!$D134="","",VLOOKUP($C134,'D1.Occpcy&amp;Rent'!$C$15:$K$414,9,FALSE))</f>
        <v/>
      </c>
      <c r="G134" s="868"/>
      <c r="H134" s="869"/>
      <c r="I134" s="830"/>
      <c r="J134" s="830"/>
      <c r="K134" s="830"/>
      <c r="L134" s="830"/>
      <c r="M134" s="599"/>
      <c r="N134" s="737"/>
      <c r="P134" s="835">
        <f t="shared" si="3"/>
        <v>1</v>
      </c>
      <c r="Q134" s="835">
        <f t="shared" si="4"/>
        <v>1</v>
      </c>
      <c r="R134" s="482">
        <f t="shared" si="5"/>
        <v>0</v>
      </c>
    </row>
    <row r="135" spans="3:18" ht="20.100000000000001" customHeight="1">
      <c r="C135" s="542">
        <v>121</v>
      </c>
      <c r="D135" s="870" t="str">
        <f>IF('D1.Occpcy&amp;Rent'!$D135="","",VLOOKUP($C135,'D1.Occpcy&amp;Rent'!$C$15:$K$414,2,FALSE))</f>
        <v/>
      </c>
      <c r="E135" s="871" t="str">
        <f>IF('D1.Occpcy&amp;Rent'!$D135="","",VLOOKUP($C135,'D1.Occpcy&amp;Rent'!$C$15:$K$414,3,FALSE))</f>
        <v/>
      </c>
      <c r="F135" s="539" t="str">
        <f>IF('D1.Occpcy&amp;Rent'!$D135="","",VLOOKUP($C135,'D1.Occpcy&amp;Rent'!$C$15:$K$414,9,FALSE))</f>
        <v/>
      </c>
      <c r="G135" s="868"/>
      <c r="H135" s="869"/>
      <c r="I135" s="830"/>
      <c r="J135" s="830"/>
      <c r="K135" s="830"/>
      <c r="L135" s="830"/>
      <c r="M135" s="599"/>
      <c r="N135" s="737"/>
      <c r="P135" s="835">
        <f t="shared" si="3"/>
        <v>1</v>
      </c>
      <c r="Q135" s="835">
        <f t="shared" si="4"/>
        <v>1</v>
      </c>
      <c r="R135" s="482">
        <f t="shared" si="5"/>
        <v>0</v>
      </c>
    </row>
    <row r="136" spans="3:18" ht="20.100000000000001" customHeight="1">
      <c r="C136" s="542">
        <v>122</v>
      </c>
      <c r="D136" s="870" t="str">
        <f>IF('D1.Occpcy&amp;Rent'!$D136="","",VLOOKUP($C136,'D1.Occpcy&amp;Rent'!$C$15:$K$414,2,FALSE))</f>
        <v/>
      </c>
      <c r="E136" s="871" t="str">
        <f>IF('D1.Occpcy&amp;Rent'!$D136="","",VLOOKUP($C136,'D1.Occpcy&amp;Rent'!$C$15:$K$414,3,FALSE))</f>
        <v/>
      </c>
      <c r="F136" s="539" t="str">
        <f>IF('D1.Occpcy&amp;Rent'!$D136="","",VLOOKUP($C136,'D1.Occpcy&amp;Rent'!$C$15:$K$414,9,FALSE))</f>
        <v/>
      </c>
      <c r="G136" s="868"/>
      <c r="H136" s="869"/>
      <c r="I136" s="830"/>
      <c r="J136" s="830"/>
      <c r="K136" s="830"/>
      <c r="L136" s="830"/>
      <c r="M136" s="599"/>
      <c r="N136" s="737"/>
      <c r="P136" s="835">
        <f t="shared" si="3"/>
        <v>1</v>
      </c>
      <c r="Q136" s="835">
        <f t="shared" si="4"/>
        <v>1</v>
      </c>
      <c r="R136" s="482">
        <f t="shared" si="5"/>
        <v>0</v>
      </c>
    </row>
    <row r="137" spans="3:18" ht="20.100000000000001" customHeight="1">
      <c r="C137" s="542">
        <v>123</v>
      </c>
      <c r="D137" s="870" t="str">
        <f>IF('D1.Occpcy&amp;Rent'!$D137="","",VLOOKUP($C137,'D1.Occpcy&amp;Rent'!$C$15:$K$414,2,FALSE))</f>
        <v/>
      </c>
      <c r="E137" s="871" t="str">
        <f>IF('D1.Occpcy&amp;Rent'!$D137="","",VLOOKUP($C137,'D1.Occpcy&amp;Rent'!$C$15:$K$414,3,FALSE))</f>
        <v/>
      </c>
      <c r="F137" s="539" t="str">
        <f>IF('D1.Occpcy&amp;Rent'!$D137="","",VLOOKUP($C137,'D1.Occpcy&amp;Rent'!$C$15:$K$414,9,FALSE))</f>
        <v/>
      </c>
      <c r="G137" s="868"/>
      <c r="H137" s="869"/>
      <c r="I137" s="830"/>
      <c r="J137" s="830"/>
      <c r="K137" s="830"/>
      <c r="L137" s="830"/>
      <c r="M137" s="599"/>
      <c r="N137" s="737"/>
      <c r="P137" s="835">
        <f t="shared" si="3"/>
        <v>1</v>
      </c>
      <c r="Q137" s="835">
        <f t="shared" si="4"/>
        <v>1</v>
      </c>
      <c r="R137" s="482">
        <f t="shared" si="5"/>
        <v>0</v>
      </c>
    </row>
    <row r="138" spans="3:18" ht="20.100000000000001" customHeight="1">
      <c r="C138" s="542">
        <v>124</v>
      </c>
      <c r="D138" s="870" t="str">
        <f>IF('D1.Occpcy&amp;Rent'!$D138="","",VLOOKUP($C138,'D1.Occpcy&amp;Rent'!$C$15:$K$414,2,FALSE))</f>
        <v/>
      </c>
      <c r="E138" s="871" t="str">
        <f>IF('D1.Occpcy&amp;Rent'!$D138="","",VLOOKUP($C138,'D1.Occpcy&amp;Rent'!$C$15:$K$414,3,FALSE))</f>
        <v/>
      </c>
      <c r="F138" s="539" t="str">
        <f>IF('D1.Occpcy&amp;Rent'!$D138="","",VLOOKUP($C138,'D1.Occpcy&amp;Rent'!$C$15:$K$414,9,FALSE))</f>
        <v/>
      </c>
      <c r="G138" s="868"/>
      <c r="H138" s="869"/>
      <c r="I138" s="830"/>
      <c r="J138" s="830"/>
      <c r="K138" s="830"/>
      <c r="L138" s="830"/>
      <c r="M138" s="599"/>
      <c r="N138" s="737"/>
      <c r="P138" s="835">
        <f t="shared" si="3"/>
        <v>1</v>
      </c>
      <c r="Q138" s="835">
        <f t="shared" si="4"/>
        <v>1</v>
      </c>
      <c r="R138" s="482">
        <f t="shared" si="5"/>
        <v>0</v>
      </c>
    </row>
    <row r="139" spans="3:18" ht="20.100000000000001" customHeight="1">
      <c r="C139" s="542">
        <v>125</v>
      </c>
      <c r="D139" s="870" t="str">
        <f>IF('D1.Occpcy&amp;Rent'!$D139="","",VLOOKUP($C139,'D1.Occpcy&amp;Rent'!$C$15:$K$414,2,FALSE))</f>
        <v/>
      </c>
      <c r="E139" s="871" t="str">
        <f>IF('D1.Occpcy&amp;Rent'!$D139="","",VLOOKUP($C139,'D1.Occpcy&amp;Rent'!$C$15:$K$414,3,FALSE))</f>
        <v/>
      </c>
      <c r="F139" s="539" t="str">
        <f>IF('D1.Occpcy&amp;Rent'!$D139="","",VLOOKUP($C139,'D1.Occpcy&amp;Rent'!$C$15:$K$414,9,FALSE))</f>
        <v/>
      </c>
      <c r="G139" s="868"/>
      <c r="H139" s="869"/>
      <c r="I139" s="830"/>
      <c r="J139" s="830"/>
      <c r="K139" s="830"/>
      <c r="L139" s="830"/>
      <c r="M139" s="599"/>
      <c r="N139" s="737"/>
      <c r="P139" s="835">
        <f t="shared" si="3"/>
        <v>1</v>
      </c>
      <c r="Q139" s="835">
        <f t="shared" si="4"/>
        <v>1</v>
      </c>
      <c r="R139" s="482">
        <f t="shared" si="5"/>
        <v>0</v>
      </c>
    </row>
    <row r="140" spans="3:18" ht="20.100000000000001" customHeight="1">
      <c r="C140" s="542">
        <v>126</v>
      </c>
      <c r="D140" s="870" t="str">
        <f>IF('D1.Occpcy&amp;Rent'!$D140="","",VLOOKUP($C140,'D1.Occpcy&amp;Rent'!$C$15:$K$414,2,FALSE))</f>
        <v/>
      </c>
      <c r="E140" s="871" t="str">
        <f>IF('D1.Occpcy&amp;Rent'!$D140="","",VLOOKUP($C140,'D1.Occpcy&amp;Rent'!$C$15:$K$414,3,FALSE))</f>
        <v/>
      </c>
      <c r="F140" s="539" t="str">
        <f>IF('D1.Occpcy&amp;Rent'!$D140="","",VLOOKUP($C140,'D1.Occpcy&amp;Rent'!$C$15:$K$414,9,FALSE))</f>
        <v/>
      </c>
      <c r="G140" s="868"/>
      <c r="H140" s="869"/>
      <c r="I140" s="830"/>
      <c r="J140" s="830"/>
      <c r="K140" s="830"/>
      <c r="L140" s="830"/>
      <c r="M140" s="599"/>
      <c r="N140" s="737"/>
      <c r="P140" s="835">
        <f t="shared" si="3"/>
        <v>1</v>
      </c>
      <c r="Q140" s="835">
        <f t="shared" si="4"/>
        <v>1</v>
      </c>
      <c r="R140" s="482">
        <f t="shared" si="5"/>
        <v>0</v>
      </c>
    </row>
    <row r="141" spans="3:18" ht="20.100000000000001" customHeight="1">
      <c r="C141" s="542">
        <v>127</v>
      </c>
      <c r="D141" s="870" t="str">
        <f>IF('D1.Occpcy&amp;Rent'!$D141="","",VLOOKUP($C141,'D1.Occpcy&amp;Rent'!$C$15:$K$414,2,FALSE))</f>
        <v/>
      </c>
      <c r="E141" s="871" t="str">
        <f>IF('D1.Occpcy&amp;Rent'!$D141="","",VLOOKUP($C141,'D1.Occpcy&amp;Rent'!$C$15:$K$414,3,FALSE))</f>
        <v/>
      </c>
      <c r="F141" s="539" t="str">
        <f>IF('D1.Occpcy&amp;Rent'!$D141="","",VLOOKUP($C141,'D1.Occpcy&amp;Rent'!$C$15:$K$414,9,FALSE))</f>
        <v/>
      </c>
      <c r="G141" s="868"/>
      <c r="H141" s="869"/>
      <c r="I141" s="830"/>
      <c r="J141" s="830"/>
      <c r="K141" s="830"/>
      <c r="L141" s="830"/>
      <c r="M141" s="599"/>
      <c r="N141" s="737"/>
      <c r="P141" s="835">
        <f t="shared" si="3"/>
        <v>1</v>
      </c>
      <c r="Q141" s="835">
        <f t="shared" si="4"/>
        <v>1</v>
      </c>
      <c r="R141" s="482">
        <f t="shared" si="5"/>
        <v>0</v>
      </c>
    </row>
    <row r="142" spans="3:18" ht="20.100000000000001" customHeight="1">
      <c r="C142" s="542">
        <v>128</v>
      </c>
      <c r="D142" s="870" t="str">
        <f>IF('D1.Occpcy&amp;Rent'!$D142="","",VLOOKUP($C142,'D1.Occpcy&amp;Rent'!$C$15:$K$414,2,FALSE))</f>
        <v/>
      </c>
      <c r="E142" s="871" t="str">
        <f>IF('D1.Occpcy&amp;Rent'!$D142="","",VLOOKUP($C142,'D1.Occpcy&amp;Rent'!$C$15:$K$414,3,FALSE))</f>
        <v/>
      </c>
      <c r="F142" s="539" t="str">
        <f>IF('D1.Occpcy&amp;Rent'!$D142="","",VLOOKUP($C142,'D1.Occpcy&amp;Rent'!$C$15:$K$414,9,FALSE))</f>
        <v/>
      </c>
      <c r="G142" s="868"/>
      <c r="H142" s="869"/>
      <c r="I142" s="830"/>
      <c r="J142" s="830"/>
      <c r="K142" s="830"/>
      <c r="L142" s="830"/>
      <c r="M142" s="599"/>
      <c r="N142" s="737"/>
      <c r="P142" s="835">
        <f t="shared" si="3"/>
        <v>1</v>
      </c>
      <c r="Q142" s="835">
        <f t="shared" si="4"/>
        <v>1</v>
      </c>
      <c r="R142" s="482">
        <f t="shared" si="5"/>
        <v>0</v>
      </c>
    </row>
    <row r="143" spans="3:18" ht="20.100000000000001" customHeight="1">
      <c r="C143" s="542">
        <v>129</v>
      </c>
      <c r="D143" s="870" t="str">
        <f>IF('D1.Occpcy&amp;Rent'!$D143="","",VLOOKUP($C143,'D1.Occpcy&amp;Rent'!$C$15:$K$414,2,FALSE))</f>
        <v/>
      </c>
      <c r="E143" s="871" t="str">
        <f>IF('D1.Occpcy&amp;Rent'!$D143="","",VLOOKUP($C143,'D1.Occpcy&amp;Rent'!$C$15:$K$414,3,FALSE))</f>
        <v/>
      </c>
      <c r="F143" s="539" t="str">
        <f>IF('D1.Occpcy&amp;Rent'!$D143="","",VLOOKUP($C143,'D1.Occpcy&amp;Rent'!$C$15:$K$414,9,FALSE))</f>
        <v/>
      </c>
      <c r="G143" s="868"/>
      <c r="H143" s="869"/>
      <c r="I143" s="830"/>
      <c r="J143" s="830"/>
      <c r="K143" s="830"/>
      <c r="L143" s="830"/>
      <c r="M143" s="599"/>
      <c r="N143" s="737"/>
      <c r="P143" s="835">
        <f t="shared" ref="P143:P206" si="6">IF(AND(D143&lt;&gt;0,G143&lt;&gt;0,H143&lt;&gt;0),1,IF(AND(D143="",G143="",H143=""),1,0))</f>
        <v>1</v>
      </c>
      <c r="Q143" s="835">
        <f t="shared" ref="Q143:Q206" si="7">IF(AND(D143&lt;&gt;0,I143&lt;&gt;0,J143&lt;&gt;0,K143&lt;&gt;0),1,IF(AND(D143="",I143="",J143="",K143=""),1,0))</f>
        <v>1</v>
      </c>
      <c r="R143" s="482">
        <f t="shared" si="5"/>
        <v>0</v>
      </c>
    </row>
    <row r="144" spans="3:18" ht="20.100000000000001" customHeight="1">
      <c r="C144" s="542">
        <v>130</v>
      </c>
      <c r="D144" s="870" t="str">
        <f>IF('D1.Occpcy&amp;Rent'!$D144="","",VLOOKUP($C144,'D1.Occpcy&amp;Rent'!$C$15:$K$414,2,FALSE))</f>
        <v/>
      </c>
      <c r="E144" s="871" t="str">
        <f>IF('D1.Occpcy&amp;Rent'!$D144="","",VLOOKUP($C144,'D1.Occpcy&amp;Rent'!$C$15:$K$414,3,FALSE))</f>
        <v/>
      </c>
      <c r="F144" s="539" t="str">
        <f>IF('D1.Occpcy&amp;Rent'!$D144="","",VLOOKUP($C144,'D1.Occpcy&amp;Rent'!$C$15:$K$414,9,FALSE))</f>
        <v/>
      </c>
      <c r="G144" s="868"/>
      <c r="H144" s="869"/>
      <c r="I144" s="830"/>
      <c r="J144" s="830"/>
      <c r="K144" s="830"/>
      <c r="L144" s="830"/>
      <c r="M144" s="599"/>
      <c r="N144" s="737"/>
      <c r="P144" s="835">
        <f t="shared" si="6"/>
        <v>1</v>
      </c>
      <c r="Q144" s="835">
        <f t="shared" si="7"/>
        <v>1</v>
      </c>
      <c r="R144" s="482">
        <f t="shared" ref="R144:R207" si="8">IF(G144=$V$14,$V$14,IF(OR(AND(G144=$V$15,H144=$W$24),AND(G144=$V$16,H144=$W$24)),$W$24,IF(OR(AND(G144=$V$15,H144&lt;&gt;$W$24),AND(G144=$V$16,H144&lt;&gt;$W$24)),H144,0)))</f>
        <v>0</v>
      </c>
    </row>
    <row r="145" spans="3:18" ht="20.100000000000001" customHeight="1">
      <c r="C145" s="542">
        <v>131</v>
      </c>
      <c r="D145" s="870" t="str">
        <f>IF('D1.Occpcy&amp;Rent'!$D145="","",VLOOKUP($C145,'D1.Occpcy&amp;Rent'!$C$15:$K$414,2,FALSE))</f>
        <v/>
      </c>
      <c r="E145" s="871" t="str">
        <f>IF('D1.Occpcy&amp;Rent'!$D145="","",VLOOKUP($C145,'D1.Occpcy&amp;Rent'!$C$15:$K$414,3,FALSE))</f>
        <v/>
      </c>
      <c r="F145" s="539" t="str">
        <f>IF('D1.Occpcy&amp;Rent'!$D145="","",VLOOKUP($C145,'D1.Occpcy&amp;Rent'!$C$15:$K$414,9,FALSE))</f>
        <v/>
      </c>
      <c r="G145" s="868"/>
      <c r="H145" s="869"/>
      <c r="I145" s="830"/>
      <c r="J145" s="830"/>
      <c r="K145" s="830"/>
      <c r="L145" s="830"/>
      <c r="M145" s="599"/>
      <c r="N145" s="737"/>
      <c r="P145" s="835">
        <f t="shared" si="6"/>
        <v>1</v>
      </c>
      <c r="Q145" s="835">
        <f t="shared" si="7"/>
        <v>1</v>
      </c>
      <c r="R145" s="482">
        <f t="shared" si="8"/>
        <v>0</v>
      </c>
    </row>
    <row r="146" spans="3:18" ht="20.100000000000001" customHeight="1">
      <c r="C146" s="542">
        <v>132</v>
      </c>
      <c r="D146" s="870" t="str">
        <f>IF('D1.Occpcy&amp;Rent'!$D146="","",VLOOKUP($C146,'D1.Occpcy&amp;Rent'!$C$15:$K$414,2,FALSE))</f>
        <v/>
      </c>
      <c r="E146" s="871" t="str">
        <f>IF('D1.Occpcy&amp;Rent'!$D146="","",VLOOKUP($C146,'D1.Occpcy&amp;Rent'!$C$15:$K$414,3,FALSE))</f>
        <v/>
      </c>
      <c r="F146" s="539" t="str">
        <f>IF('D1.Occpcy&amp;Rent'!$D146="","",VLOOKUP($C146,'D1.Occpcy&amp;Rent'!$C$15:$K$414,9,FALSE))</f>
        <v/>
      </c>
      <c r="G146" s="868"/>
      <c r="H146" s="869"/>
      <c r="I146" s="830"/>
      <c r="J146" s="830"/>
      <c r="K146" s="830"/>
      <c r="L146" s="830"/>
      <c r="M146" s="599"/>
      <c r="N146" s="737"/>
      <c r="P146" s="835">
        <f t="shared" si="6"/>
        <v>1</v>
      </c>
      <c r="Q146" s="835">
        <f t="shared" si="7"/>
        <v>1</v>
      </c>
      <c r="R146" s="482">
        <f t="shared" si="8"/>
        <v>0</v>
      </c>
    </row>
    <row r="147" spans="3:18" ht="20.100000000000001" customHeight="1">
      <c r="C147" s="542">
        <v>133</v>
      </c>
      <c r="D147" s="870" t="str">
        <f>IF('D1.Occpcy&amp;Rent'!$D147="","",VLOOKUP($C147,'D1.Occpcy&amp;Rent'!$C$15:$K$414,2,FALSE))</f>
        <v/>
      </c>
      <c r="E147" s="871" t="str">
        <f>IF('D1.Occpcy&amp;Rent'!$D147="","",VLOOKUP($C147,'D1.Occpcy&amp;Rent'!$C$15:$K$414,3,FALSE))</f>
        <v/>
      </c>
      <c r="F147" s="539" t="str">
        <f>IF('D1.Occpcy&amp;Rent'!$D147="","",VLOOKUP($C147,'D1.Occpcy&amp;Rent'!$C$15:$K$414,9,FALSE))</f>
        <v/>
      </c>
      <c r="G147" s="868"/>
      <c r="H147" s="869"/>
      <c r="I147" s="830"/>
      <c r="J147" s="830"/>
      <c r="K147" s="830"/>
      <c r="L147" s="830"/>
      <c r="M147" s="599"/>
      <c r="N147" s="737"/>
      <c r="P147" s="835">
        <f t="shared" si="6"/>
        <v>1</v>
      </c>
      <c r="Q147" s="835">
        <f t="shared" si="7"/>
        <v>1</v>
      </c>
      <c r="R147" s="482">
        <f t="shared" si="8"/>
        <v>0</v>
      </c>
    </row>
    <row r="148" spans="3:18" ht="20.100000000000001" customHeight="1">
      <c r="C148" s="542">
        <v>134</v>
      </c>
      <c r="D148" s="870" t="str">
        <f>IF('D1.Occpcy&amp;Rent'!$D148="","",VLOOKUP($C148,'D1.Occpcy&amp;Rent'!$C$15:$K$414,2,FALSE))</f>
        <v/>
      </c>
      <c r="E148" s="871" t="str">
        <f>IF('D1.Occpcy&amp;Rent'!$D148="","",VLOOKUP($C148,'D1.Occpcy&amp;Rent'!$C$15:$K$414,3,FALSE))</f>
        <v/>
      </c>
      <c r="F148" s="539" t="str">
        <f>IF('D1.Occpcy&amp;Rent'!$D148="","",VLOOKUP($C148,'D1.Occpcy&amp;Rent'!$C$15:$K$414,9,FALSE))</f>
        <v/>
      </c>
      <c r="G148" s="868"/>
      <c r="H148" s="869"/>
      <c r="I148" s="830"/>
      <c r="J148" s="830"/>
      <c r="K148" s="830"/>
      <c r="L148" s="830"/>
      <c r="M148" s="599"/>
      <c r="N148" s="737"/>
      <c r="P148" s="835">
        <f t="shared" si="6"/>
        <v>1</v>
      </c>
      <c r="Q148" s="835">
        <f t="shared" si="7"/>
        <v>1</v>
      </c>
      <c r="R148" s="482">
        <f t="shared" si="8"/>
        <v>0</v>
      </c>
    </row>
    <row r="149" spans="3:18" ht="20.100000000000001" customHeight="1">
      <c r="C149" s="542">
        <v>135</v>
      </c>
      <c r="D149" s="870" t="str">
        <f>IF('D1.Occpcy&amp;Rent'!$D149="","",VLOOKUP($C149,'D1.Occpcy&amp;Rent'!$C$15:$K$414,2,FALSE))</f>
        <v/>
      </c>
      <c r="E149" s="871" t="str">
        <f>IF('D1.Occpcy&amp;Rent'!$D149="","",VLOOKUP($C149,'D1.Occpcy&amp;Rent'!$C$15:$K$414,3,FALSE))</f>
        <v/>
      </c>
      <c r="F149" s="539" t="str">
        <f>IF('D1.Occpcy&amp;Rent'!$D149="","",VLOOKUP($C149,'D1.Occpcy&amp;Rent'!$C$15:$K$414,9,FALSE))</f>
        <v/>
      </c>
      <c r="G149" s="868"/>
      <c r="H149" s="869"/>
      <c r="I149" s="830"/>
      <c r="J149" s="830"/>
      <c r="K149" s="830"/>
      <c r="L149" s="830"/>
      <c r="M149" s="599"/>
      <c r="N149" s="737"/>
      <c r="P149" s="835">
        <f t="shared" si="6"/>
        <v>1</v>
      </c>
      <c r="Q149" s="835">
        <f t="shared" si="7"/>
        <v>1</v>
      </c>
      <c r="R149" s="482">
        <f t="shared" si="8"/>
        <v>0</v>
      </c>
    </row>
    <row r="150" spans="3:18" ht="20.100000000000001" customHeight="1">
      <c r="C150" s="542">
        <v>136</v>
      </c>
      <c r="D150" s="870" t="str">
        <f>IF('D1.Occpcy&amp;Rent'!$D150="","",VLOOKUP($C150,'D1.Occpcy&amp;Rent'!$C$15:$K$414,2,FALSE))</f>
        <v/>
      </c>
      <c r="E150" s="871" t="str">
        <f>IF('D1.Occpcy&amp;Rent'!$D150="","",VLOOKUP($C150,'D1.Occpcy&amp;Rent'!$C$15:$K$414,3,FALSE))</f>
        <v/>
      </c>
      <c r="F150" s="539" t="str">
        <f>IF('D1.Occpcy&amp;Rent'!$D150="","",VLOOKUP($C150,'D1.Occpcy&amp;Rent'!$C$15:$K$414,9,FALSE))</f>
        <v/>
      </c>
      <c r="G150" s="868"/>
      <c r="H150" s="869"/>
      <c r="I150" s="830"/>
      <c r="J150" s="830"/>
      <c r="K150" s="830"/>
      <c r="L150" s="830"/>
      <c r="M150" s="599"/>
      <c r="N150" s="737"/>
      <c r="P150" s="835">
        <f t="shared" si="6"/>
        <v>1</v>
      </c>
      <c r="Q150" s="835">
        <f t="shared" si="7"/>
        <v>1</v>
      </c>
      <c r="R150" s="482">
        <f t="shared" si="8"/>
        <v>0</v>
      </c>
    </row>
    <row r="151" spans="3:18" ht="20.100000000000001" customHeight="1">
      <c r="C151" s="542">
        <v>137</v>
      </c>
      <c r="D151" s="870" t="str">
        <f>IF('D1.Occpcy&amp;Rent'!$D151="","",VLOOKUP($C151,'D1.Occpcy&amp;Rent'!$C$15:$K$414,2,FALSE))</f>
        <v/>
      </c>
      <c r="E151" s="871" t="str">
        <f>IF('D1.Occpcy&amp;Rent'!$D151="","",VLOOKUP($C151,'D1.Occpcy&amp;Rent'!$C$15:$K$414,3,FALSE))</f>
        <v/>
      </c>
      <c r="F151" s="539" t="str">
        <f>IF('D1.Occpcy&amp;Rent'!$D151="","",VLOOKUP($C151,'D1.Occpcy&amp;Rent'!$C$15:$K$414,9,FALSE))</f>
        <v/>
      </c>
      <c r="G151" s="868"/>
      <c r="H151" s="869"/>
      <c r="I151" s="830"/>
      <c r="J151" s="830"/>
      <c r="K151" s="830"/>
      <c r="L151" s="830"/>
      <c r="M151" s="599"/>
      <c r="N151" s="737"/>
      <c r="P151" s="835">
        <f t="shared" si="6"/>
        <v>1</v>
      </c>
      <c r="Q151" s="835">
        <f t="shared" si="7"/>
        <v>1</v>
      </c>
      <c r="R151" s="482">
        <f t="shared" si="8"/>
        <v>0</v>
      </c>
    </row>
    <row r="152" spans="3:18" ht="20.100000000000001" customHeight="1">
      <c r="C152" s="542">
        <v>138</v>
      </c>
      <c r="D152" s="870" t="str">
        <f>IF('D1.Occpcy&amp;Rent'!$D152="","",VLOOKUP($C152,'D1.Occpcy&amp;Rent'!$C$15:$K$414,2,FALSE))</f>
        <v/>
      </c>
      <c r="E152" s="871" t="str">
        <f>IF('D1.Occpcy&amp;Rent'!$D152="","",VLOOKUP($C152,'D1.Occpcy&amp;Rent'!$C$15:$K$414,3,FALSE))</f>
        <v/>
      </c>
      <c r="F152" s="539" t="str">
        <f>IF('D1.Occpcy&amp;Rent'!$D152="","",VLOOKUP($C152,'D1.Occpcy&amp;Rent'!$C$15:$K$414,9,FALSE))</f>
        <v/>
      </c>
      <c r="G152" s="868"/>
      <c r="H152" s="869"/>
      <c r="I152" s="830"/>
      <c r="J152" s="830"/>
      <c r="K152" s="830"/>
      <c r="L152" s="830"/>
      <c r="M152" s="599"/>
      <c r="N152" s="737"/>
      <c r="P152" s="835">
        <f t="shared" si="6"/>
        <v>1</v>
      </c>
      <c r="Q152" s="835">
        <f t="shared" si="7"/>
        <v>1</v>
      </c>
      <c r="R152" s="482">
        <f t="shared" si="8"/>
        <v>0</v>
      </c>
    </row>
    <row r="153" spans="3:18" ht="20.100000000000001" customHeight="1">
      <c r="C153" s="542">
        <v>139</v>
      </c>
      <c r="D153" s="870" t="str">
        <f>IF('D1.Occpcy&amp;Rent'!$D153="","",VLOOKUP($C153,'D1.Occpcy&amp;Rent'!$C$15:$K$414,2,FALSE))</f>
        <v/>
      </c>
      <c r="E153" s="871" t="str">
        <f>IF('D1.Occpcy&amp;Rent'!$D153="","",VLOOKUP($C153,'D1.Occpcy&amp;Rent'!$C$15:$K$414,3,FALSE))</f>
        <v/>
      </c>
      <c r="F153" s="539" t="str">
        <f>IF('D1.Occpcy&amp;Rent'!$D153="","",VLOOKUP($C153,'D1.Occpcy&amp;Rent'!$C$15:$K$414,9,FALSE))</f>
        <v/>
      </c>
      <c r="G153" s="868"/>
      <c r="H153" s="869"/>
      <c r="I153" s="830"/>
      <c r="J153" s="830"/>
      <c r="K153" s="830"/>
      <c r="L153" s="830"/>
      <c r="M153" s="599"/>
      <c r="N153" s="737"/>
      <c r="P153" s="835">
        <f t="shared" si="6"/>
        <v>1</v>
      </c>
      <c r="Q153" s="835">
        <f t="shared" si="7"/>
        <v>1</v>
      </c>
      <c r="R153" s="482">
        <f t="shared" si="8"/>
        <v>0</v>
      </c>
    </row>
    <row r="154" spans="3:18" ht="20.100000000000001" customHeight="1">
      <c r="C154" s="542">
        <v>140</v>
      </c>
      <c r="D154" s="870" t="str">
        <f>IF('D1.Occpcy&amp;Rent'!$D154="","",VLOOKUP($C154,'D1.Occpcy&amp;Rent'!$C$15:$K$414,2,FALSE))</f>
        <v/>
      </c>
      <c r="E154" s="871" t="str">
        <f>IF('D1.Occpcy&amp;Rent'!$D154="","",VLOOKUP($C154,'D1.Occpcy&amp;Rent'!$C$15:$K$414,3,FALSE))</f>
        <v/>
      </c>
      <c r="F154" s="539" t="str">
        <f>IF('D1.Occpcy&amp;Rent'!$D154="","",VLOOKUP($C154,'D1.Occpcy&amp;Rent'!$C$15:$K$414,9,FALSE))</f>
        <v/>
      </c>
      <c r="G154" s="868"/>
      <c r="H154" s="869"/>
      <c r="I154" s="830"/>
      <c r="J154" s="830"/>
      <c r="K154" s="830"/>
      <c r="L154" s="830"/>
      <c r="M154" s="599"/>
      <c r="N154" s="737"/>
      <c r="P154" s="835">
        <f t="shared" si="6"/>
        <v>1</v>
      </c>
      <c r="Q154" s="835">
        <f t="shared" si="7"/>
        <v>1</v>
      </c>
      <c r="R154" s="482">
        <f t="shared" si="8"/>
        <v>0</v>
      </c>
    </row>
    <row r="155" spans="3:18" ht="20.100000000000001" customHeight="1">
      <c r="C155" s="542">
        <v>141</v>
      </c>
      <c r="D155" s="870" t="str">
        <f>IF('D1.Occpcy&amp;Rent'!$D155="","",VLOOKUP($C155,'D1.Occpcy&amp;Rent'!$C$15:$K$414,2,FALSE))</f>
        <v/>
      </c>
      <c r="E155" s="871" t="str">
        <f>IF('D1.Occpcy&amp;Rent'!$D155="","",VLOOKUP($C155,'D1.Occpcy&amp;Rent'!$C$15:$K$414,3,FALSE))</f>
        <v/>
      </c>
      <c r="F155" s="539" t="str">
        <f>IF('D1.Occpcy&amp;Rent'!$D155="","",VLOOKUP($C155,'D1.Occpcy&amp;Rent'!$C$15:$K$414,9,FALSE))</f>
        <v/>
      </c>
      <c r="G155" s="868"/>
      <c r="H155" s="869"/>
      <c r="I155" s="830"/>
      <c r="J155" s="830"/>
      <c r="K155" s="830"/>
      <c r="L155" s="830"/>
      <c r="M155" s="599"/>
      <c r="N155" s="737"/>
      <c r="P155" s="835">
        <f t="shared" si="6"/>
        <v>1</v>
      </c>
      <c r="Q155" s="835">
        <f t="shared" si="7"/>
        <v>1</v>
      </c>
      <c r="R155" s="482">
        <f t="shared" si="8"/>
        <v>0</v>
      </c>
    </row>
    <row r="156" spans="3:18" ht="20.100000000000001" customHeight="1">
      <c r="C156" s="542">
        <v>142</v>
      </c>
      <c r="D156" s="870" t="str">
        <f>IF('D1.Occpcy&amp;Rent'!$D156="","",VLOOKUP($C156,'D1.Occpcy&amp;Rent'!$C$15:$K$414,2,FALSE))</f>
        <v/>
      </c>
      <c r="E156" s="871" t="str">
        <f>IF('D1.Occpcy&amp;Rent'!$D156="","",VLOOKUP($C156,'D1.Occpcy&amp;Rent'!$C$15:$K$414,3,FALSE))</f>
        <v/>
      </c>
      <c r="F156" s="539" t="str">
        <f>IF('D1.Occpcy&amp;Rent'!$D156="","",VLOOKUP($C156,'D1.Occpcy&amp;Rent'!$C$15:$K$414,9,FALSE))</f>
        <v/>
      </c>
      <c r="G156" s="868"/>
      <c r="H156" s="869"/>
      <c r="I156" s="830"/>
      <c r="J156" s="830"/>
      <c r="K156" s="830"/>
      <c r="L156" s="830"/>
      <c r="M156" s="599"/>
      <c r="N156" s="737"/>
      <c r="P156" s="835">
        <f t="shared" si="6"/>
        <v>1</v>
      </c>
      <c r="Q156" s="835">
        <f t="shared" si="7"/>
        <v>1</v>
      </c>
      <c r="R156" s="482">
        <f t="shared" si="8"/>
        <v>0</v>
      </c>
    </row>
    <row r="157" spans="3:18" ht="20.100000000000001" customHeight="1">
      <c r="C157" s="542">
        <v>143</v>
      </c>
      <c r="D157" s="870" t="str">
        <f>IF('D1.Occpcy&amp;Rent'!$D157="","",VLOOKUP($C157,'D1.Occpcy&amp;Rent'!$C$15:$K$414,2,FALSE))</f>
        <v/>
      </c>
      <c r="E157" s="871" t="str">
        <f>IF('D1.Occpcy&amp;Rent'!$D157="","",VLOOKUP($C157,'D1.Occpcy&amp;Rent'!$C$15:$K$414,3,FALSE))</f>
        <v/>
      </c>
      <c r="F157" s="539" t="str">
        <f>IF('D1.Occpcy&amp;Rent'!$D157="","",VLOOKUP($C157,'D1.Occpcy&amp;Rent'!$C$15:$K$414,9,FALSE))</f>
        <v/>
      </c>
      <c r="G157" s="868"/>
      <c r="H157" s="869"/>
      <c r="I157" s="830"/>
      <c r="J157" s="830"/>
      <c r="K157" s="830"/>
      <c r="L157" s="830"/>
      <c r="M157" s="599"/>
      <c r="N157" s="737"/>
      <c r="P157" s="835">
        <f t="shared" si="6"/>
        <v>1</v>
      </c>
      <c r="Q157" s="835">
        <f t="shared" si="7"/>
        <v>1</v>
      </c>
      <c r="R157" s="482">
        <f t="shared" si="8"/>
        <v>0</v>
      </c>
    </row>
    <row r="158" spans="3:18" ht="20.100000000000001" customHeight="1">
      <c r="C158" s="542">
        <v>144</v>
      </c>
      <c r="D158" s="870" t="str">
        <f>IF('D1.Occpcy&amp;Rent'!$D158="","",VLOOKUP($C158,'D1.Occpcy&amp;Rent'!$C$15:$K$414,2,FALSE))</f>
        <v/>
      </c>
      <c r="E158" s="871" t="str">
        <f>IF('D1.Occpcy&amp;Rent'!$D158="","",VLOOKUP($C158,'D1.Occpcy&amp;Rent'!$C$15:$K$414,3,FALSE))</f>
        <v/>
      </c>
      <c r="F158" s="539" t="str">
        <f>IF('D1.Occpcy&amp;Rent'!$D158="","",VLOOKUP($C158,'D1.Occpcy&amp;Rent'!$C$15:$K$414,9,FALSE))</f>
        <v/>
      </c>
      <c r="G158" s="868"/>
      <c r="H158" s="869"/>
      <c r="I158" s="830"/>
      <c r="J158" s="830"/>
      <c r="K158" s="830"/>
      <c r="L158" s="830"/>
      <c r="M158" s="599"/>
      <c r="N158" s="737"/>
      <c r="P158" s="835">
        <f t="shared" si="6"/>
        <v>1</v>
      </c>
      <c r="Q158" s="835">
        <f t="shared" si="7"/>
        <v>1</v>
      </c>
      <c r="R158" s="482">
        <f t="shared" si="8"/>
        <v>0</v>
      </c>
    </row>
    <row r="159" spans="3:18" ht="20.100000000000001" customHeight="1">
      <c r="C159" s="542">
        <v>145</v>
      </c>
      <c r="D159" s="870" t="str">
        <f>IF('D1.Occpcy&amp;Rent'!$D159="","",VLOOKUP($C159,'D1.Occpcy&amp;Rent'!$C$15:$K$414,2,FALSE))</f>
        <v/>
      </c>
      <c r="E159" s="871" t="str">
        <f>IF('D1.Occpcy&amp;Rent'!$D159="","",VLOOKUP($C159,'D1.Occpcy&amp;Rent'!$C$15:$K$414,3,FALSE))</f>
        <v/>
      </c>
      <c r="F159" s="539" t="str">
        <f>IF('D1.Occpcy&amp;Rent'!$D159="","",VLOOKUP($C159,'D1.Occpcy&amp;Rent'!$C$15:$K$414,9,FALSE))</f>
        <v/>
      </c>
      <c r="G159" s="868"/>
      <c r="H159" s="869"/>
      <c r="I159" s="830"/>
      <c r="J159" s="830"/>
      <c r="K159" s="830"/>
      <c r="L159" s="830"/>
      <c r="M159" s="599"/>
      <c r="N159" s="737"/>
      <c r="P159" s="835">
        <f t="shared" si="6"/>
        <v>1</v>
      </c>
      <c r="Q159" s="835">
        <f t="shared" si="7"/>
        <v>1</v>
      </c>
      <c r="R159" s="482">
        <f t="shared" si="8"/>
        <v>0</v>
      </c>
    </row>
    <row r="160" spans="3:18" ht="20.100000000000001" customHeight="1">
      <c r="C160" s="542">
        <v>146</v>
      </c>
      <c r="D160" s="870" t="str">
        <f>IF('D1.Occpcy&amp;Rent'!$D160="","",VLOOKUP($C160,'D1.Occpcy&amp;Rent'!$C$15:$K$414,2,FALSE))</f>
        <v/>
      </c>
      <c r="E160" s="871" t="str">
        <f>IF('D1.Occpcy&amp;Rent'!$D160="","",VLOOKUP($C160,'D1.Occpcy&amp;Rent'!$C$15:$K$414,3,FALSE))</f>
        <v/>
      </c>
      <c r="F160" s="539" t="str">
        <f>IF('D1.Occpcy&amp;Rent'!$D160="","",VLOOKUP($C160,'D1.Occpcy&amp;Rent'!$C$15:$K$414,9,FALSE))</f>
        <v/>
      </c>
      <c r="G160" s="868"/>
      <c r="H160" s="869"/>
      <c r="I160" s="830"/>
      <c r="J160" s="830"/>
      <c r="K160" s="830"/>
      <c r="L160" s="830"/>
      <c r="M160" s="599"/>
      <c r="N160" s="737"/>
      <c r="P160" s="835">
        <f t="shared" si="6"/>
        <v>1</v>
      </c>
      <c r="Q160" s="835">
        <f t="shared" si="7"/>
        <v>1</v>
      </c>
      <c r="R160" s="482">
        <f t="shared" si="8"/>
        <v>0</v>
      </c>
    </row>
    <row r="161" spans="3:18" ht="20.100000000000001" customHeight="1">
      <c r="C161" s="542">
        <v>147</v>
      </c>
      <c r="D161" s="870" t="str">
        <f>IF('D1.Occpcy&amp;Rent'!$D161="","",VLOOKUP($C161,'D1.Occpcy&amp;Rent'!$C$15:$K$414,2,FALSE))</f>
        <v/>
      </c>
      <c r="E161" s="871" t="str">
        <f>IF('D1.Occpcy&amp;Rent'!$D161="","",VLOOKUP($C161,'D1.Occpcy&amp;Rent'!$C$15:$K$414,3,FALSE))</f>
        <v/>
      </c>
      <c r="F161" s="539" t="str">
        <f>IF('D1.Occpcy&amp;Rent'!$D161="","",VLOOKUP($C161,'D1.Occpcy&amp;Rent'!$C$15:$K$414,9,FALSE))</f>
        <v/>
      </c>
      <c r="G161" s="868"/>
      <c r="H161" s="869"/>
      <c r="I161" s="830"/>
      <c r="J161" s="830"/>
      <c r="K161" s="830"/>
      <c r="L161" s="830"/>
      <c r="M161" s="599"/>
      <c r="N161" s="737"/>
      <c r="P161" s="835">
        <f t="shared" si="6"/>
        <v>1</v>
      </c>
      <c r="Q161" s="835">
        <f t="shared" si="7"/>
        <v>1</v>
      </c>
      <c r="R161" s="482">
        <f t="shared" si="8"/>
        <v>0</v>
      </c>
    </row>
    <row r="162" spans="3:18" ht="20.100000000000001" customHeight="1">
      <c r="C162" s="542">
        <v>148</v>
      </c>
      <c r="D162" s="870" t="str">
        <f>IF('D1.Occpcy&amp;Rent'!$D162="","",VLOOKUP($C162,'D1.Occpcy&amp;Rent'!$C$15:$K$414,2,FALSE))</f>
        <v/>
      </c>
      <c r="E162" s="871" t="str">
        <f>IF('D1.Occpcy&amp;Rent'!$D162="","",VLOOKUP($C162,'D1.Occpcy&amp;Rent'!$C$15:$K$414,3,FALSE))</f>
        <v/>
      </c>
      <c r="F162" s="539" t="str">
        <f>IF('D1.Occpcy&amp;Rent'!$D162="","",VLOOKUP($C162,'D1.Occpcy&amp;Rent'!$C$15:$K$414,9,FALSE))</f>
        <v/>
      </c>
      <c r="G162" s="868"/>
      <c r="H162" s="869"/>
      <c r="I162" s="830"/>
      <c r="J162" s="830"/>
      <c r="K162" s="830"/>
      <c r="L162" s="830"/>
      <c r="M162" s="599"/>
      <c r="N162" s="737"/>
      <c r="P162" s="835">
        <f t="shared" si="6"/>
        <v>1</v>
      </c>
      <c r="Q162" s="835">
        <f t="shared" si="7"/>
        <v>1</v>
      </c>
      <c r="R162" s="482">
        <f t="shared" si="8"/>
        <v>0</v>
      </c>
    </row>
    <row r="163" spans="3:18" ht="20.100000000000001" customHeight="1">
      <c r="C163" s="542">
        <v>149</v>
      </c>
      <c r="D163" s="870" t="str">
        <f>IF('D1.Occpcy&amp;Rent'!$D163="","",VLOOKUP($C163,'D1.Occpcy&amp;Rent'!$C$15:$K$414,2,FALSE))</f>
        <v/>
      </c>
      <c r="E163" s="871" t="str">
        <f>IF('D1.Occpcy&amp;Rent'!$D163="","",VLOOKUP($C163,'D1.Occpcy&amp;Rent'!$C$15:$K$414,3,FALSE))</f>
        <v/>
      </c>
      <c r="F163" s="539" t="str">
        <f>IF('D1.Occpcy&amp;Rent'!$D163="","",VLOOKUP($C163,'D1.Occpcy&amp;Rent'!$C$15:$K$414,9,FALSE))</f>
        <v/>
      </c>
      <c r="G163" s="868"/>
      <c r="H163" s="869"/>
      <c r="I163" s="830"/>
      <c r="J163" s="830"/>
      <c r="K163" s="830"/>
      <c r="L163" s="830"/>
      <c r="M163" s="599"/>
      <c r="N163" s="737"/>
      <c r="P163" s="835">
        <f t="shared" si="6"/>
        <v>1</v>
      </c>
      <c r="Q163" s="835">
        <f t="shared" si="7"/>
        <v>1</v>
      </c>
      <c r="R163" s="482">
        <f t="shared" si="8"/>
        <v>0</v>
      </c>
    </row>
    <row r="164" spans="3:18" ht="20.100000000000001" customHeight="1">
      <c r="C164" s="542">
        <v>150</v>
      </c>
      <c r="D164" s="870" t="str">
        <f>IF('D1.Occpcy&amp;Rent'!$D164="","",VLOOKUP($C164,'D1.Occpcy&amp;Rent'!$C$15:$K$414,2,FALSE))</f>
        <v/>
      </c>
      <c r="E164" s="871" t="str">
        <f>IF('D1.Occpcy&amp;Rent'!$D164="","",VLOOKUP($C164,'D1.Occpcy&amp;Rent'!$C$15:$K$414,3,FALSE))</f>
        <v/>
      </c>
      <c r="F164" s="539" t="str">
        <f>IF('D1.Occpcy&amp;Rent'!$D164="","",VLOOKUP($C164,'D1.Occpcy&amp;Rent'!$C$15:$K$414,9,FALSE))</f>
        <v/>
      </c>
      <c r="G164" s="868"/>
      <c r="H164" s="869"/>
      <c r="I164" s="830"/>
      <c r="J164" s="830"/>
      <c r="K164" s="830"/>
      <c r="L164" s="830"/>
      <c r="M164" s="599"/>
      <c r="N164" s="737"/>
      <c r="P164" s="835">
        <f t="shared" si="6"/>
        <v>1</v>
      </c>
      <c r="Q164" s="835">
        <f t="shared" si="7"/>
        <v>1</v>
      </c>
      <c r="R164" s="482">
        <f t="shared" si="8"/>
        <v>0</v>
      </c>
    </row>
    <row r="165" spans="3:18" ht="20.100000000000001" customHeight="1">
      <c r="C165" s="542">
        <v>151</v>
      </c>
      <c r="D165" s="870" t="str">
        <f>IF('D1.Occpcy&amp;Rent'!$D165="","",VLOOKUP($C165,'D1.Occpcy&amp;Rent'!$C$15:$K$414,2,FALSE))</f>
        <v/>
      </c>
      <c r="E165" s="871" t="str">
        <f>IF('D1.Occpcy&amp;Rent'!$D165="","",VLOOKUP($C165,'D1.Occpcy&amp;Rent'!$C$15:$K$414,3,FALSE))</f>
        <v/>
      </c>
      <c r="F165" s="539" t="str">
        <f>IF('D1.Occpcy&amp;Rent'!$D165="","",VLOOKUP($C165,'D1.Occpcy&amp;Rent'!$C$15:$K$414,9,FALSE))</f>
        <v/>
      </c>
      <c r="G165" s="868"/>
      <c r="H165" s="869"/>
      <c r="I165" s="830"/>
      <c r="J165" s="830"/>
      <c r="K165" s="830"/>
      <c r="L165" s="830"/>
      <c r="M165" s="599"/>
      <c r="N165" s="737"/>
      <c r="P165" s="835">
        <f t="shared" si="6"/>
        <v>1</v>
      </c>
      <c r="Q165" s="835">
        <f t="shared" si="7"/>
        <v>1</v>
      </c>
      <c r="R165" s="482">
        <f t="shared" si="8"/>
        <v>0</v>
      </c>
    </row>
    <row r="166" spans="3:18" ht="20.100000000000001" customHeight="1">
      <c r="C166" s="542">
        <v>152</v>
      </c>
      <c r="D166" s="870" t="str">
        <f>IF('D1.Occpcy&amp;Rent'!$D166="","",VLOOKUP($C166,'D1.Occpcy&amp;Rent'!$C$15:$K$414,2,FALSE))</f>
        <v/>
      </c>
      <c r="E166" s="871" t="str">
        <f>IF('D1.Occpcy&amp;Rent'!$D166="","",VLOOKUP($C166,'D1.Occpcy&amp;Rent'!$C$15:$K$414,3,FALSE))</f>
        <v/>
      </c>
      <c r="F166" s="539" t="str">
        <f>IF('D1.Occpcy&amp;Rent'!$D166="","",VLOOKUP($C166,'D1.Occpcy&amp;Rent'!$C$15:$K$414,9,FALSE))</f>
        <v/>
      </c>
      <c r="G166" s="868"/>
      <c r="H166" s="869"/>
      <c r="I166" s="830"/>
      <c r="J166" s="830"/>
      <c r="K166" s="830"/>
      <c r="L166" s="830"/>
      <c r="M166" s="599"/>
      <c r="N166" s="737"/>
      <c r="P166" s="835">
        <f t="shared" si="6"/>
        <v>1</v>
      </c>
      <c r="Q166" s="835">
        <f t="shared" si="7"/>
        <v>1</v>
      </c>
      <c r="R166" s="482">
        <f t="shared" si="8"/>
        <v>0</v>
      </c>
    </row>
    <row r="167" spans="3:18" ht="20.100000000000001" customHeight="1">
      <c r="C167" s="542">
        <v>153</v>
      </c>
      <c r="D167" s="870" t="str">
        <f>IF('D1.Occpcy&amp;Rent'!$D167="","",VLOOKUP($C167,'D1.Occpcy&amp;Rent'!$C$15:$K$414,2,FALSE))</f>
        <v/>
      </c>
      <c r="E167" s="871" t="str">
        <f>IF('D1.Occpcy&amp;Rent'!$D167="","",VLOOKUP($C167,'D1.Occpcy&amp;Rent'!$C$15:$K$414,3,FALSE))</f>
        <v/>
      </c>
      <c r="F167" s="539" t="str">
        <f>IF('D1.Occpcy&amp;Rent'!$D167="","",VLOOKUP($C167,'D1.Occpcy&amp;Rent'!$C$15:$K$414,9,FALSE))</f>
        <v/>
      </c>
      <c r="G167" s="868"/>
      <c r="H167" s="869"/>
      <c r="I167" s="830"/>
      <c r="J167" s="830"/>
      <c r="K167" s="830"/>
      <c r="L167" s="830"/>
      <c r="M167" s="599"/>
      <c r="N167" s="737"/>
      <c r="P167" s="835">
        <f t="shared" si="6"/>
        <v>1</v>
      </c>
      <c r="Q167" s="835">
        <f t="shared" si="7"/>
        <v>1</v>
      </c>
      <c r="R167" s="482">
        <f t="shared" si="8"/>
        <v>0</v>
      </c>
    </row>
    <row r="168" spans="3:18" ht="20.100000000000001" customHeight="1">
      <c r="C168" s="542">
        <v>154</v>
      </c>
      <c r="D168" s="870" t="str">
        <f>IF('D1.Occpcy&amp;Rent'!$D168="","",VLOOKUP($C168,'D1.Occpcy&amp;Rent'!$C$15:$K$414,2,FALSE))</f>
        <v/>
      </c>
      <c r="E168" s="871" t="str">
        <f>IF('D1.Occpcy&amp;Rent'!$D168="","",VLOOKUP($C168,'D1.Occpcy&amp;Rent'!$C$15:$K$414,3,FALSE))</f>
        <v/>
      </c>
      <c r="F168" s="539" t="str">
        <f>IF('D1.Occpcy&amp;Rent'!$D168="","",VLOOKUP($C168,'D1.Occpcy&amp;Rent'!$C$15:$K$414,9,FALSE))</f>
        <v/>
      </c>
      <c r="G168" s="868"/>
      <c r="H168" s="869"/>
      <c r="I168" s="830"/>
      <c r="J168" s="830"/>
      <c r="K168" s="830"/>
      <c r="L168" s="830"/>
      <c r="M168" s="599"/>
      <c r="N168" s="737"/>
      <c r="P168" s="835">
        <f t="shared" si="6"/>
        <v>1</v>
      </c>
      <c r="Q168" s="835">
        <f t="shared" si="7"/>
        <v>1</v>
      </c>
      <c r="R168" s="482">
        <f t="shared" si="8"/>
        <v>0</v>
      </c>
    </row>
    <row r="169" spans="3:18" ht="20.100000000000001" customHeight="1">
      <c r="C169" s="542">
        <v>155</v>
      </c>
      <c r="D169" s="870" t="str">
        <f>IF('D1.Occpcy&amp;Rent'!$D169="","",VLOOKUP($C169,'D1.Occpcy&amp;Rent'!$C$15:$K$414,2,FALSE))</f>
        <v/>
      </c>
      <c r="E169" s="871" t="str">
        <f>IF('D1.Occpcy&amp;Rent'!$D169="","",VLOOKUP($C169,'D1.Occpcy&amp;Rent'!$C$15:$K$414,3,FALSE))</f>
        <v/>
      </c>
      <c r="F169" s="539" t="str">
        <f>IF('D1.Occpcy&amp;Rent'!$D169="","",VLOOKUP($C169,'D1.Occpcy&amp;Rent'!$C$15:$K$414,9,FALSE))</f>
        <v/>
      </c>
      <c r="G169" s="868"/>
      <c r="H169" s="869"/>
      <c r="I169" s="830"/>
      <c r="J169" s="830"/>
      <c r="K169" s="830"/>
      <c r="L169" s="830"/>
      <c r="M169" s="599"/>
      <c r="N169" s="737"/>
      <c r="P169" s="835">
        <f t="shared" si="6"/>
        <v>1</v>
      </c>
      <c r="Q169" s="835">
        <f t="shared" si="7"/>
        <v>1</v>
      </c>
      <c r="R169" s="482">
        <f t="shared" si="8"/>
        <v>0</v>
      </c>
    </row>
    <row r="170" spans="3:18" ht="20.100000000000001" customHeight="1">
      <c r="C170" s="542">
        <v>156</v>
      </c>
      <c r="D170" s="870" t="str">
        <f>IF('D1.Occpcy&amp;Rent'!$D170="","",VLOOKUP($C170,'D1.Occpcy&amp;Rent'!$C$15:$K$414,2,FALSE))</f>
        <v/>
      </c>
      <c r="E170" s="871" t="str">
        <f>IF('D1.Occpcy&amp;Rent'!$D170="","",VLOOKUP($C170,'D1.Occpcy&amp;Rent'!$C$15:$K$414,3,FALSE))</f>
        <v/>
      </c>
      <c r="F170" s="539" t="str">
        <f>IF('D1.Occpcy&amp;Rent'!$D170="","",VLOOKUP($C170,'D1.Occpcy&amp;Rent'!$C$15:$K$414,9,FALSE))</f>
        <v/>
      </c>
      <c r="G170" s="868"/>
      <c r="H170" s="869"/>
      <c r="I170" s="830"/>
      <c r="J170" s="830"/>
      <c r="K170" s="830"/>
      <c r="L170" s="830"/>
      <c r="M170" s="599"/>
      <c r="N170" s="737"/>
      <c r="P170" s="835">
        <f t="shared" si="6"/>
        <v>1</v>
      </c>
      <c r="Q170" s="835">
        <f t="shared" si="7"/>
        <v>1</v>
      </c>
      <c r="R170" s="482">
        <f t="shared" si="8"/>
        <v>0</v>
      </c>
    </row>
    <row r="171" spans="3:18" ht="20.100000000000001" customHeight="1">
      <c r="C171" s="542">
        <v>157</v>
      </c>
      <c r="D171" s="870" t="str">
        <f>IF('D1.Occpcy&amp;Rent'!$D171="","",VLOOKUP($C171,'D1.Occpcy&amp;Rent'!$C$15:$K$414,2,FALSE))</f>
        <v/>
      </c>
      <c r="E171" s="871" t="str">
        <f>IF('D1.Occpcy&amp;Rent'!$D171="","",VLOOKUP($C171,'D1.Occpcy&amp;Rent'!$C$15:$K$414,3,FALSE))</f>
        <v/>
      </c>
      <c r="F171" s="539" t="str">
        <f>IF('D1.Occpcy&amp;Rent'!$D171="","",VLOOKUP($C171,'D1.Occpcy&amp;Rent'!$C$15:$K$414,9,FALSE))</f>
        <v/>
      </c>
      <c r="G171" s="868"/>
      <c r="H171" s="869"/>
      <c r="I171" s="830"/>
      <c r="J171" s="830"/>
      <c r="K171" s="830"/>
      <c r="L171" s="830"/>
      <c r="M171" s="599"/>
      <c r="N171" s="737"/>
      <c r="P171" s="835">
        <f t="shared" si="6"/>
        <v>1</v>
      </c>
      <c r="Q171" s="835">
        <f t="shared" si="7"/>
        <v>1</v>
      </c>
      <c r="R171" s="482">
        <f t="shared" si="8"/>
        <v>0</v>
      </c>
    </row>
    <row r="172" spans="3:18" ht="20.100000000000001" customHeight="1">
      <c r="C172" s="542">
        <v>158</v>
      </c>
      <c r="D172" s="870" t="str">
        <f>IF('D1.Occpcy&amp;Rent'!$D172="","",VLOOKUP($C172,'D1.Occpcy&amp;Rent'!$C$15:$K$414,2,FALSE))</f>
        <v/>
      </c>
      <c r="E172" s="871" t="str">
        <f>IF('D1.Occpcy&amp;Rent'!$D172="","",VLOOKUP($C172,'D1.Occpcy&amp;Rent'!$C$15:$K$414,3,FALSE))</f>
        <v/>
      </c>
      <c r="F172" s="539" t="str">
        <f>IF('D1.Occpcy&amp;Rent'!$D172="","",VLOOKUP($C172,'D1.Occpcy&amp;Rent'!$C$15:$K$414,9,FALSE))</f>
        <v/>
      </c>
      <c r="G172" s="868"/>
      <c r="H172" s="869"/>
      <c r="I172" s="830"/>
      <c r="J172" s="830"/>
      <c r="K172" s="830"/>
      <c r="L172" s="830"/>
      <c r="M172" s="599"/>
      <c r="N172" s="737"/>
      <c r="P172" s="835">
        <f t="shared" si="6"/>
        <v>1</v>
      </c>
      <c r="Q172" s="835">
        <f t="shared" si="7"/>
        <v>1</v>
      </c>
      <c r="R172" s="482">
        <f t="shared" si="8"/>
        <v>0</v>
      </c>
    </row>
    <row r="173" spans="3:18" ht="20.100000000000001" customHeight="1">
      <c r="C173" s="542">
        <v>159</v>
      </c>
      <c r="D173" s="870" t="str">
        <f>IF('D1.Occpcy&amp;Rent'!$D173="","",VLOOKUP($C173,'D1.Occpcy&amp;Rent'!$C$15:$K$414,2,FALSE))</f>
        <v/>
      </c>
      <c r="E173" s="871" t="str">
        <f>IF('D1.Occpcy&amp;Rent'!$D173="","",VLOOKUP($C173,'D1.Occpcy&amp;Rent'!$C$15:$K$414,3,FALSE))</f>
        <v/>
      </c>
      <c r="F173" s="539" t="str">
        <f>IF('D1.Occpcy&amp;Rent'!$D173="","",VLOOKUP($C173,'D1.Occpcy&amp;Rent'!$C$15:$K$414,9,FALSE))</f>
        <v/>
      </c>
      <c r="G173" s="868"/>
      <c r="H173" s="869"/>
      <c r="I173" s="830"/>
      <c r="J173" s="830"/>
      <c r="K173" s="830"/>
      <c r="L173" s="830"/>
      <c r="M173" s="599"/>
      <c r="N173" s="737"/>
      <c r="P173" s="835">
        <f t="shared" si="6"/>
        <v>1</v>
      </c>
      <c r="Q173" s="835">
        <f t="shared" si="7"/>
        <v>1</v>
      </c>
      <c r="R173" s="482">
        <f t="shared" si="8"/>
        <v>0</v>
      </c>
    </row>
    <row r="174" spans="3:18" ht="20.100000000000001" customHeight="1">
      <c r="C174" s="542">
        <v>160</v>
      </c>
      <c r="D174" s="870" t="str">
        <f>IF('D1.Occpcy&amp;Rent'!$D174="","",VLOOKUP($C174,'D1.Occpcy&amp;Rent'!$C$15:$K$414,2,FALSE))</f>
        <v/>
      </c>
      <c r="E174" s="871" t="str">
        <f>IF('D1.Occpcy&amp;Rent'!$D174="","",VLOOKUP($C174,'D1.Occpcy&amp;Rent'!$C$15:$K$414,3,FALSE))</f>
        <v/>
      </c>
      <c r="F174" s="539" t="str">
        <f>IF('D1.Occpcy&amp;Rent'!$D174="","",VLOOKUP($C174,'D1.Occpcy&amp;Rent'!$C$15:$K$414,9,FALSE))</f>
        <v/>
      </c>
      <c r="G174" s="868"/>
      <c r="H174" s="869"/>
      <c r="I174" s="830"/>
      <c r="J174" s="830"/>
      <c r="K174" s="830"/>
      <c r="L174" s="830"/>
      <c r="M174" s="599"/>
      <c r="N174" s="737"/>
      <c r="P174" s="835">
        <f t="shared" si="6"/>
        <v>1</v>
      </c>
      <c r="Q174" s="835">
        <f t="shared" si="7"/>
        <v>1</v>
      </c>
      <c r="R174" s="482">
        <f t="shared" si="8"/>
        <v>0</v>
      </c>
    </row>
    <row r="175" spans="3:18" ht="20.100000000000001" customHeight="1">
      <c r="C175" s="542">
        <v>161</v>
      </c>
      <c r="D175" s="870" t="str">
        <f>IF('D1.Occpcy&amp;Rent'!$D175="","",VLOOKUP($C175,'D1.Occpcy&amp;Rent'!$C$15:$K$414,2,FALSE))</f>
        <v/>
      </c>
      <c r="E175" s="871" t="str">
        <f>IF('D1.Occpcy&amp;Rent'!$D175="","",VLOOKUP($C175,'D1.Occpcy&amp;Rent'!$C$15:$K$414,3,FALSE))</f>
        <v/>
      </c>
      <c r="F175" s="539" t="str">
        <f>IF('D1.Occpcy&amp;Rent'!$D175="","",VLOOKUP($C175,'D1.Occpcy&amp;Rent'!$C$15:$K$414,9,FALSE))</f>
        <v/>
      </c>
      <c r="G175" s="868"/>
      <c r="H175" s="869"/>
      <c r="I175" s="830"/>
      <c r="J175" s="830"/>
      <c r="K175" s="830"/>
      <c r="L175" s="830"/>
      <c r="M175" s="599"/>
      <c r="N175" s="737"/>
      <c r="P175" s="835">
        <f t="shared" si="6"/>
        <v>1</v>
      </c>
      <c r="Q175" s="835">
        <f t="shared" si="7"/>
        <v>1</v>
      </c>
      <c r="R175" s="482">
        <f t="shared" si="8"/>
        <v>0</v>
      </c>
    </row>
    <row r="176" spans="3:18" ht="20.100000000000001" customHeight="1">
      <c r="C176" s="542">
        <v>162</v>
      </c>
      <c r="D176" s="870" t="str">
        <f>IF('D1.Occpcy&amp;Rent'!$D176="","",VLOOKUP($C176,'D1.Occpcy&amp;Rent'!$C$15:$K$414,2,FALSE))</f>
        <v/>
      </c>
      <c r="E176" s="871" t="str">
        <f>IF('D1.Occpcy&amp;Rent'!$D176="","",VLOOKUP($C176,'D1.Occpcy&amp;Rent'!$C$15:$K$414,3,FALSE))</f>
        <v/>
      </c>
      <c r="F176" s="539" t="str">
        <f>IF('D1.Occpcy&amp;Rent'!$D176="","",VLOOKUP($C176,'D1.Occpcy&amp;Rent'!$C$15:$K$414,9,FALSE))</f>
        <v/>
      </c>
      <c r="G176" s="868"/>
      <c r="H176" s="869"/>
      <c r="I176" s="830"/>
      <c r="J176" s="830"/>
      <c r="K176" s="830"/>
      <c r="L176" s="830"/>
      <c r="M176" s="599"/>
      <c r="N176" s="737"/>
      <c r="P176" s="835">
        <f t="shared" si="6"/>
        <v>1</v>
      </c>
      <c r="Q176" s="835">
        <f t="shared" si="7"/>
        <v>1</v>
      </c>
      <c r="R176" s="482">
        <f t="shared" si="8"/>
        <v>0</v>
      </c>
    </row>
    <row r="177" spans="3:18" ht="20.100000000000001" customHeight="1">
      <c r="C177" s="542">
        <v>163</v>
      </c>
      <c r="D177" s="870" t="str">
        <f>IF('D1.Occpcy&amp;Rent'!$D177="","",VLOOKUP($C177,'D1.Occpcy&amp;Rent'!$C$15:$K$414,2,FALSE))</f>
        <v/>
      </c>
      <c r="E177" s="871" t="str">
        <f>IF('D1.Occpcy&amp;Rent'!$D177="","",VLOOKUP($C177,'D1.Occpcy&amp;Rent'!$C$15:$K$414,3,FALSE))</f>
        <v/>
      </c>
      <c r="F177" s="539" t="str">
        <f>IF('D1.Occpcy&amp;Rent'!$D177="","",VLOOKUP($C177,'D1.Occpcy&amp;Rent'!$C$15:$K$414,9,FALSE))</f>
        <v/>
      </c>
      <c r="G177" s="868"/>
      <c r="H177" s="869"/>
      <c r="I177" s="830"/>
      <c r="J177" s="830"/>
      <c r="K177" s="830"/>
      <c r="L177" s="830"/>
      <c r="M177" s="599"/>
      <c r="N177" s="737"/>
      <c r="P177" s="835">
        <f t="shared" si="6"/>
        <v>1</v>
      </c>
      <c r="Q177" s="835">
        <f t="shared" si="7"/>
        <v>1</v>
      </c>
      <c r="R177" s="482">
        <f t="shared" si="8"/>
        <v>0</v>
      </c>
    </row>
    <row r="178" spans="3:18" ht="20.100000000000001" customHeight="1">
      <c r="C178" s="542">
        <v>164</v>
      </c>
      <c r="D178" s="870" t="str">
        <f>IF('D1.Occpcy&amp;Rent'!$D178="","",VLOOKUP($C178,'D1.Occpcy&amp;Rent'!$C$15:$K$414,2,FALSE))</f>
        <v/>
      </c>
      <c r="E178" s="871" t="str">
        <f>IF('D1.Occpcy&amp;Rent'!$D178="","",VLOOKUP($C178,'D1.Occpcy&amp;Rent'!$C$15:$K$414,3,FALSE))</f>
        <v/>
      </c>
      <c r="F178" s="539" t="str">
        <f>IF('D1.Occpcy&amp;Rent'!$D178="","",VLOOKUP($C178,'D1.Occpcy&amp;Rent'!$C$15:$K$414,9,FALSE))</f>
        <v/>
      </c>
      <c r="G178" s="868"/>
      <c r="H178" s="869"/>
      <c r="I178" s="830"/>
      <c r="J178" s="830"/>
      <c r="K178" s="830"/>
      <c r="L178" s="830"/>
      <c r="M178" s="599"/>
      <c r="N178" s="737"/>
      <c r="P178" s="835">
        <f t="shared" si="6"/>
        <v>1</v>
      </c>
      <c r="Q178" s="835">
        <f t="shared" si="7"/>
        <v>1</v>
      </c>
      <c r="R178" s="482">
        <f t="shared" si="8"/>
        <v>0</v>
      </c>
    </row>
    <row r="179" spans="3:18" ht="20.100000000000001" customHeight="1">
      <c r="C179" s="542">
        <v>165</v>
      </c>
      <c r="D179" s="870" t="str">
        <f>IF('D1.Occpcy&amp;Rent'!$D179="","",VLOOKUP($C179,'D1.Occpcy&amp;Rent'!$C$15:$K$414,2,FALSE))</f>
        <v/>
      </c>
      <c r="E179" s="871" t="str">
        <f>IF('D1.Occpcy&amp;Rent'!$D179="","",VLOOKUP($C179,'D1.Occpcy&amp;Rent'!$C$15:$K$414,3,FALSE))</f>
        <v/>
      </c>
      <c r="F179" s="539" t="str">
        <f>IF('D1.Occpcy&amp;Rent'!$D179="","",VLOOKUP($C179,'D1.Occpcy&amp;Rent'!$C$15:$K$414,9,FALSE))</f>
        <v/>
      </c>
      <c r="G179" s="868"/>
      <c r="H179" s="869"/>
      <c r="I179" s="830"/>
      <c r="J179" s="830"/>
      <c r="K179" s="830"/>
      <c r="L179" s="830"/>
      <c r="M179" s="599"/>
      <c r="N179" s="737"/>
      <c r="P179" s="835">
        <f t="shared" si="6"/>
        <v>1</v>
      </c>
      <c r="Q179" s="835">
        <f t="shared" si="7"/>
        <v>1</v>
      </c>
      <c r="R179" s="482">
        <f t="shared" si="8"/>
        <v>0</v>
      </c>
    </row>
    <row r="180" spans="3:18" ht="20.100000000000001" customHeight="1">
      <c r="C180" s="542">
        <v>166</v>
      </c>
      <c r="D180" s="870" t="str">
        <f>IF('D1.Occpcy&amp;Rent'!$D180="","",VLOOKUP($C180,'D1.Occpcy&amp;Rent'!$C$15:$K$414,2,FALSE))</f>
        <v/>
      </c>
      <c r="E180" s="871" t="str">
        <f>IF('D1.Occpcy&amp;Rent'!$D180="","",VLOOKUP($C180,'D1.Occpcy&amp;Rent'!$C$15:$K$414,3,FALSE))</f>
        <v/>
      </c>
      <c r="F180" s="539" t="str">
        <f>IF('D1.Occpcy&amp;Rent'!$D180="","",VLOOKUP($C180,'D1.Occpcy&amp;Rent'!$C$15:$K$414,9,FALSE))</f>
        <v/>
      </c>
      <c r="G180" s="868"/>
      <c r="H180" s="869"/>
      <c r="I180" s="830"/>
      <c r="J180" s="830"/>
      <c r="K180" s="830"/>
      <c r="L180" s="830"/>
      <c r="M180" s="599"/>
      <c r="N180" s="737"/>
      <c r="P180" s="835">
        <f t="shared" si="6"/>
        <v>1</v>
      </c>
      <c r="Q180" s="835">
        <f t="shared" si="7"/>
        <v>1</v>
      </c>
      <c r="R180" s="482">
        <f t="shared" si="8"/>
        <v>0</v>
      </c>
    </row>
    <row r="181" spans="3:18" ht="20.100000000000001" customHeight="1">
      <c r="C181" s="542">
        <v>167</v>
      </c>
      <c r="D181" s="870" t="str">
        <f>IF('D1.Occpcy&amp;Rent'!$D181="","",VLOOKUP($C181,'D1.Occpcy&amp;Rent'!$C$15:$K$414,2,FALSE))</f>
        <v/>
      </c>
      <c r="E181" s="871" t="str">
        <f>IF('D1.Occpcy&amp;Rent'!$D181="","",VLOOKUP($C181,'D1.Occpcy&amp;Rent'!$C$15:$K$414,3,FALSE))</f>
        <v/>
      </c>
      <c r="F181" s="539" t="str">
        <f>IF('D1.Occpcy&amp;Rent'!$D181="","",VLOOKUP($C181,'D1.Occpcy&amp;Rent'!$C$15:$K$414,9,FALSE))</f>
        <v/>
      </c>
      <c r="G181" s="868"/>
      <c r="H181" s="869"/>
      <c r="I181" s="830"/>
      <c r="J181" s="830"/>
      <c r="K181" s="830"/>
      <c r="L181" s="830"/>
      <c r="M181" s="599"/>
      <c r="N181" s="737"/>
      <c r="P181" s="835">
        <f t="shared" si="6"/>
        <v>1</v>
      </c>
      <c r="Q181" s="835">
        <f t="shared" si="7"/>
        <v>1</v>
      </c>
      <c r="R181" s="482">
        <f t="shared" si="8"/>
        <v>0</v>
      </c>
    </row>
    <row r="182" spans="3:18" ht="20.100000000000001" customHeight="1">
      <c r="C182" s="542">
        <v>168</v>
      </c>
      <c r="D182" s="870" t="str">
        <f>IF('D1.Occpcy&amp;Rent'!$D182="","",VLOOKUP($C182,'D1.Occpcy&amp;Rent'!$C$15:$K$414,2,FALSE))</f>
        <v/>
      </c>
      <c r="E182" s="871" t="str">
        <f>IF('D1.Occpcy&amp;Rent'!$D182="","",VLOOKUP($C182,'D1.Occpcy&amp;Rent'!$C$15:$K$414,3,FALSE))</f>
        <v/>
      </c>
      <c r="F182" s="539" t="str">
        <f>IF('D1.Occpcy&amp;Rent'!$D182="","",VLOOKUP($C182,'D1.Occpcy&amp;Rent'!$C$15:$K$414,9,FALSE))</f>
        <v/>
      </c>
      <c r="G182" s="868"/>
      <c r="H182" s="869"/>
      <c r="I182" s="830"/>
      <c r="J182" s="830"/>
      <c r="K182" s="830"/>
      <c r="L182" s="830"/>
      <c r="M182" s="599"/>
      <c r="N182" s="737"/>
      <c r="P182" s="835">
        <f t="shared" si="6"/>
        <v>1</v>
      </c>
      <c r="Q182" s="835">
        <f t="shared" si="7"/>
        <v>1</v>
      </c>
      <c r="R182" s="482">
        <f t="shared" si="8"/>
        <v>0</v>
      </c>
    </row>
    <row r="183" spans="3:18" ht="20.100000000000001" customHeight="1">
      <c r="C183" s="542">
        <v>169</v>
      </c>
      <c r="D183" s="870" t="str">
        <f>IF('D1.Occpcy&amp;Rent'!$D183="","",VLOOKUP($C183,'D1.Occpcy&amp;Rent'!$C$15:$K$414,2,FALSE))</f>
        <v/>
      </c>
      <c r="E183" s="871" t="str">
        <f>IF('D1.Occpcy&amp;Rent'!$D183="","",VLOOKUP($C183,'D1.Occpcy&amp;Rent'!$C$15:$K$414,3,FALSE))</f>
        <v/>
      </c>
      <c r="F183" s="539" t="str">
        <f>IF('D1.Occpcy&amp;Rent'!$D183="","",VLOOKUP($C183,'D1.Occpcy&amp;Rent'!$C$15:$K$414,9,FALSE))</f>
        <v/>
      </c>
      <c r="G183" s="868"/>
      <c r="H183" s="869"/>
      <c r="I183" s="830"/>
      <c r="J183" s="830"/>
      <c r="K183" s="830"/>
      <c r="L183" s="830"/>
      <c r="M183" s="599"/>
      <c r="N183" s="737"/>
      <c r="P183" s="835">
        <f t="shared" si="6"/>
        <v>1</v>
      </c>
      <c r="Q183" s="835">
        <f t="shared" si="7"/>
        <v>1</v>
      </c>
      <c r="R183" s="482">
        <f t="shared" si="8"/>
        <v>0</v>
      </c>
    </row>
    <row r="184" spans="3:18" ht="20.100000000000001" customHeight="1">
      <c r="C184" s="542">
        <v>170</v>
      </c>
      <c r="D184" s="870" t="str">
        <f>IF('D1.Occpcy&amp;Rent'!$D184="","",VLOOKUP($C184,'D1.Occpcy&amp;Rent'!$C$15:$K$414,2,FALSE))</f>
        <v/>
      </c>
      <c r="E184" s="871" t="str">
        <f>IF('D1.Occpcy&amp;Rent'!$D184="","",VLOOKUP($C184,'D1.Occpcy&amp;Rent'!$C$15:$K$414,3,FALSE))</f>
        <v/>
      </c>
      <c r="F184" s="539" t="str">
        <f>IF('D1.Occpcy&amp;Rent'!$D184="","",VLOOKUP($C184,'D1.Occpcy&amp;Rent'!$C$15:$K$414,9,FALSE))</f>
        <v/>
      </c>
      <c r="G184" s="868"/>
      <c r="H184" s="869"/>
      <c r="I184" s="830"/>
      <c r="J184" s="830"/>
      <c r="K184" s="830"/>
      <c r="L184" s="830"/>
      <c r="M184" s="599"/>
      <c r="N184" s="737"/>
      <c r="P184" s="835">
        <f t="shared" si="6"/>
        <v>1</v>
      </c>
      <c r="Q184" s="835">
        <f t="shared" si="7"/>
        <v>1</v>
      </c>
      <c r="R184" s="482">
        <f t="shared" si="8"/>
        <v>0</v>
      </c>
    </row>
    <row r="185" spans="3:18" ht="20.100000000000001" customHeight="1">
      <c r="C185" s="542">
        <v>171</v>
      </c>
      <c r="D185" s="870" t="str">
        <f>IF('D1.Occpcy&amp;Rent'!$D185="","",VLOOKUP($C185,'D1.Occpcy&amp;Rent'!$C$15:$K$414,2,FALSE))</f>
        <v/>
      </c>
      <c r="E185" s="871" t="str">
        <f>IF('D1.Occpcy&amp;Rent'!$D185="","",VLOOKUP($C185,'D1.Occpcy&amp;Rent'!$C$15:$K$414,3,FALSE))</f>
        <v/>
      </c>
      <c r="F185" s="539" t="str">
        <f>IF('D1.Occpcy&amp;Rent'!$D185="","",VLOOKUP($C185,'D1.Occpcy&amp;Rent'!$C$15:$K$414,9,FALSE))</f>
        <v/>
      </c>
      <c r="G185" s="868"/>
      <c r="H185" s="869"/>
      <c r="I185" s="830"/>
      <c r="J185" s="830"/>
      <c r="K185" s="830"/>
      <c r="L185" s="830"/>
      <c r="M185" s="599"/>
      <c r="N185" s="737"/>
      <c r="P185" s="835">
        <f t="shared" si="6"/>
        <v>1</v>
      </c>
      <c r="Q185" s="835">
        <f t="shared" si="7"/>
        <v>1</v>
      </c>
      <c r="R185" s="482">
        <f t="shared" si="8"/>
        <v>0</v>
      </c>
    </row>
    <row r="186" spans="3:18" ht="20.100000000000001" customHeight="1">
      <c r="C186" s="542">
        <v>172</v>
      </c>
      <c r="D186" s="870" t="str">
        <f>IF('D1.Occpcy&amp;Rent'!$D186="","",VLOOKUP($C186,'D1.Occpcy&amp;Rent'!$C$15:$K$414,2,FALSE))</f>
        <v/>
      </c>
      <c r="E186" s="871" t="str">
        <f>IF('D1.Occpcy&amp;Rent'!$D186="","",VLOOKUP($C186,'D1.Occpcy&amp;Rent'!$C$15:$K$414,3,FALSE))</f>
        <v/>
      </c>
      <c r="F186" s="539" t="str">
        <f>IF('D1.Occpcy&amp;Rent'!$D186="","",VLOOKUP($C186,'D1.Occpcy&amp;Rent'!$C$15:$K$414,9,FALSE))</f>
        <v/>
      </c>
      <c r="G186" s="868"/>
      <c r="H186" s="869"/>
      <c r="I186" s="830"/>
      <c r="J186" s="830"/>
      <c r="K186" s="830"/>
      <c r="L186" s="830"/>
      <c r="M186" s="599"/>
      <c r="N186" s="737"/>
      <c r="P186" s="835">
        <f t="shared" si="6"/>
        <v>1</v>
      </c>
      <c r="Q186" s="835">
        <f t="shared" si="7"/>
        <v>1</v>
      </c>
      <c r="R186" s="482">
        <f t="shared" si="8"/>
        <v>0</v>
      </c>
    </row>
    <row r="187" spans="3:18" ht="20.100000000000001" customHeight="1">
      <c r="C187" s="542">
        <v>173</v>
      </c>
      <c r="D187" s="870" t="str">
        <f>IF('D1.Occpcy&amp;Rent'!$D187="","",VLOOKUP($C187,'D1.Occpcy&amp;Rent'!$C$15:$K$414,2,FALSE))</f>
        <v/>
      </c>
      <c r="E187" s="871" t="str">
        <f>IF('D1.Occpcy&amp;Rent'!$D187="","",VLOOKUP($C187,'D1.Occpcy&amp;Rent'!$C$15:$K$414,3,FALSE))</f>
        <v/>
      </c>
      <c r="F187" s="539" t="str">
        <f>IF('D1.Occpcy&amp;Rent'!$D187="","",VLOOKUP($C187,'D1.Occpcy&amp;Rent'!$C$15:$K$414,9,FALSE))</f>
        <v/>
      </c>
      <c r="G187" s="868"/>
      <c r="H187" s="869"/>
      <c r="I187" s="830"/>
      <c r="J187" s="830"/>
      <c r="K187" s="830"/>
      <c r="L187" s="830"/>
      <c r="M187" s="599"/>
      <c r="N187" s="737"/>
      <c r="P187" s="835">
        <f t="shared" si="6"/>
        <v>1</v>
      </c>
      <c r="Q187" s="835">
        <f t="shared" si="7"/>
        <v>1</v>
      </c>
      <c r="R187" s="482">
        <f t="shared" si="8"/>
        <v>0</v>
      </c>
    </row>
    <row r="188" spans="3:18" ht="20.100000000000001" customHeight="1">
      <c r="C188" s="542">
        <v>174</v>
      </c>
      <c r="D188" s="870" t="str">
        <f>IF('D1.Occpcy&amp;Rent'!$D188="","",VLOOKUP($C188,'D1.Occpcy&amp;Rent'!$C$15:$K$414,2,FALSE))</f>
        <v/>
      </c>
      <c r="E188" s="871" t="str">
        <f>IF('D1.Occpcy&amp;Rent'!$D188="","",VLOOKUP($C188,'D1.Occpcy&amp;Rent'!$C$15:$K$414,3,FALSE))</f>
        <v/>
      </c>
      <c r="F188" s="539" t="str">
        <f>IF('D1.Occpcy&amp;Rent'!$D188="","",VLOOKUP($C188,'D1.Occpcy&amp;Rent'!$C$15:$K$414,9,FALSE))</f>
        <v/>
      </c>
      <c r="G188" s="868"/>
      <c r="H188" s="869"/>
      <c r="I188" s="830"/>
      <c r="J188" s="830"/>
      <c r="K188" s="830"/>
      <c r="L188" s="830"/>
      <c r="M188" s="599"/>
      <c r="N188" s="737"/>
      <c r="P188" s="835">
        <f t="shared" si="6"/>
        <v>1</v>
      </c>
      <c r="Q188" s="835">
        <f t="shared" si="7"/>
        <v>1</v>
      </c>
      <c r="R188" s="482">
        <f t="shared" si="8"/>
        <v>0</v>
      </c>
    </row>
    <row r="189" spans="3:18" ht="20.100000000000001" customHeight="1">
      <c r="C189" s="542">
        <v>175</v>
      </c>
      <c r="D189" s="870" t="str">
        <f>IF('D1.Occpcy&amp;Rent'!$D189="","",VLOOKUP($C189,'D1.Occpcy&amp;Rent'!$C$15:$K$414,2,FALSE))</f>
        <v/>
      </c>
      <c r="E189" s="871" t="str">
        <f>IF('D1.Occpcy&amp;Rent'!$D189="","",VLOOKUP($C189,'D1.Occpcy&amp;Rent'!$C$15:$K$414,3,FALSE))</f>
        <v/>
      </c>
      <c r="F189" s="539" t="str">
        <f>IF('D1.Occpcy&amp;Rent'!$D189="","",VLOOKUP($C189,'D1.Occpcy&amp;Rent'!$C$15:$K$414,9,FALSE))</f>
        <v/>
      </c>
      <c r="G189" s="868"/>
      <c r="H189" s="869"/>
      <c r="I189" s="830"/>
      <c r="J189" s="830"/>
      <c r="K189" s="830"/>
      <c r="L189" s="830"/>
      <c r="M189" s="599"/>
      <c r="N189" s="737"/>
      <c r="P189" s="835">
        <f t="shared" si="6"/>
        <v>1</v>
      </c>
      <c r="Q189" s="835">
        <f t="shared" si="7"/>
        <v>1</v>
      </c>
      <c r="R189" s="482">
        <f t="shared" si="8"/>
        <v>0</v>
      </c>
    </row>
    <row r="190" spans="3:18" ht="20.100000000000001" customHeight="1">
      <c r="C190" s="542">
        <v>176</v>
      </c>
      <c r="D190" s="870" t="str">
        <f>IF('D1.Occpcy&amp;Rent'!$D190="","",VLOOKUP($C190,'D1.Occpcy&amp;Rent'!$C$15:$K$414,2,FALSE))</f>
        <v/>
      </c>
      <c r="E190" s="871" t="str">
        <f>IF('D1.Occpcy&amp;Rent'!$D190="","",VLOOKUP($C190,'D1.Occpcy&amp;Rent'!$C$15:$K$414,3,FALSE))</f>
        <v/>
      </c>
      <c r="F190" s="539" t="str">
        <f>IF('D1.Occpcy&amp;Rent'!$D190="","",VLOOKUP($C190,'D1.Occpcy&amp;Rent'!$C$15:$K$414,9,FALSE))</f>
        <v/>
      </c>
      <c r="G190" s="868"/>
      <c r="H190" s="869"/>
      <c r="I190" s="830"/>
      <c r="J190" s="830"/>
      <c r="K190" s="830"/>
      <c r="L190" s="830"/>
      <c r="M190" s="599"/>
      <c r="N190" s="737"/>
      <c r="P190" s="835">
        <f t="shared" si="6"/>
        <v>1</v>
      </c>
      <c r="Q190" s="835">
        <f t="shared" si="7"/>
        <v>1</v>
      </c>
      <c r="R190" s="482">
        <f t="shared" si="8"/>
        <v>0</v>
      </c>
    </row>
    <row r="191" spans="3:18" ht="20.100000000000001" customHeight="1">
      <c r="C191" s="542">
        <v>177</v>
      </c>
      <c r="D191" s="870" t="str">
        <f>IF('D1.Occpcy&amp;Rent'!$D191="","",VLOOKUP($C191,'D1.Occpcy&amp;Rent'!$C$15:$K$414,2,FALSE))</f>
        <v/>
      </c>
      <c r="E191" s="871" t="str">
        <f>IF('D1.Occpcy&amp;Rent'!$D191="","",VLOOKUP($C191,'D1.Occpcy&amp;Rent'!$C$15:$K$414,3,FALSE))</f>
        <v/>
      </c>
      <c r="F191" s="539" t="str">
        <f>IF('D1.Occpcy&amp;Rent'!$D191="","",VLOOKUP($C191,'D1.Occpcy&amp;Rent'!$C$15:$K$414,9,FALSE))</f>
        <v/>
      </c>
      <c r="G191" s="868"/>
      <c r="H191" s="869"/>
      <c r="I191" s="830"/>
      <c r="J191" s="830"/>
      <c r="K191" s="830"/>
      <c r="L191" s="830"/>
      <c r="M191" s="599"/>
      <c r="N191" s="737"/>
      <c r="P191" s="835">
        <f t="shared" si="6"/>
        <v>1</v>
      </c>
      <c r="Q191" s="835">
        <f t="shared" si="7"/>
        <v>1</v>
      </c>
      <c r="R191" s="482">
        <f t="shared" si="8"/>
        <v>0</v>
      </c>
    </row>
    <row r="192" spans="3:18" ht="20.100000000000001" customHeight="1">
      <c r="C192" s="542">
        <v>178</v>
      </c>
      <c r="D192" s="870" t="str">
        <f>IF('D1.Occpcy&amp;Rent'!$D192="","",VLOOKUP($C192,'D1.Occpcy&amp;Rent'!$C$15:$K$414,2,FALSE))</f>
        <v/>
      </c>
      <c r="E192" s="871" t="str">
        <f>IF('D1.Occpcy&amp;Rent'!$D192="","",VLOOKUP($C192,'D1.Occpcy&amp;Rent'!$C$15:$K$414,3,FALSE))</f>
        <v/>
      </c>
      <c r="F192" s="539" t="str">
        <f>IF('D1.Occpcy&amp;Rent'!$D192="","",VLOOKUP($C192,'D1.Occpcy&amp;Rent'!$C$15:$K$414,9,FALSE))</f>
        <v/>
      </c>
      <c r="G192" s="868"/>
      <c r="H192" s="869"/>
      <c r="I192" s="830"/>
      <c r="J192" s="830"/>
      <c r="K192" s="830"/>
      <c r="L192" s="830"/>
      <c r="M192" s="599"/>
      <c r="N192" s="737"/>
      <c r="P192" s="835">
        <f t="shared" si="6"/>
        <v>1</v>
      </c>
      <c r="Q192" s="835">
        <f t="shared" si="7"/>
        <v>1</v>
      </c>
      <c r="R192" s="482">
        <f t="shared" si="8"/>
        <v>0</v>
      </c>
    </row>
    <row r="193" spans="3:18" ht="20.100000000000001" customHeight="1">
      <c r="C193" s="542">
        <v>179</v>
      </c>
      <c r="D193" s="870" t="str">
        <f>IF('D1.Occpcy&amp;Rent'!$D193="","",VLOOKUP($C193,'D1.Occpcy&amp;Rent'!$C$15:$K$414,2,FALSE))</f>
        <v/>
      </c>
      <c r="E193" s="871" t="str">
        <f>IF('D1.Occpcy&amp;Rent'!$D193="","",VLOOKUP($C193,'D1.Occpcy&amp;Rent'!$C$15:$K$414,3,FALSE))</f>
        <v/>
      </c>
      <c r="F193" s="539" t="str">
        <f>IF('D1.Occpcy&amp;Rent'!$D193="","",VLOOKUP($C193,'D1.Occpcy&amp;Rent'!$C$15:$K$414,9,FALSE))</f>
        <v/>
      </c>
      <c r="G193" s="868"/>
      <c r="H193" s="869"/>
      <c r="I193" s="830"/>
      <c r="J193" s="830"/>
      <c r="K193" s="830"/>
      <c r="L193" s="830"/>
      <c r="M193" s="599"/>
      <c r="N193" s="737"/>
      <c r="P193" s="835">
        <f t="shared" si="6"/>
        <v>1</v>
      </c>
      <c r="Q193" s="835">
        <f t="shared" si="7"/>
        <v>1</v>
      </c>
      <c r="R193" s="482">
        <f t="shared" si="8"/>
        <v>0</v>
      </c>
    </row>
    <row r="194" spans="3:18" ht="20.100000000000001" customHeight="1">
      <c r="C194" s="542">
        <v>180</v>
      </c>
      <c r="D194" s="870" t="str">
        <f>IF('D1.Occpcy&amp;Rent'!$D194="","",VLOOKUP($C194,'D1.Occpcy&amp;Rent'!$C$15:$K$414,2,FALSE))</f>
        <v/>
      </c>
      <c r="E194" s="871" t="str">
        <f>IF('D1.Occpcy&amp;Rent'!$D194="","",VLOOKUP($C194,'D1.Occpcy&amp;Rent'!$C$15:$K$414,3,FALSE))</f>
        <v/>
      </c>
      <c r="F194" s="539" t="str">
        <f>IF('D1.Occpcy&amp;Rent'!$D194="","",VLOOKUP($C194,'D1.Occpcy&amp;Rent'!$C$15:$K$414,9,FALSE))</f>
        <v/>
      </c>
      <c r="G194" s="868"/>
      <c r="H194" s="869"/>
      <c r="I194" s="830"/>
      <c r="J194" s="830"/>
      <c r="K194" s="830"/>
      <c r="L194" s="830"/>
      <c r="M194" s="599"/>
      <c r="N194" s="737"/>
      <c r="P194" s="835">
        <f t="shared" si="6"/>
        <v>1</v>
      </c>
      <c r="Q194" s="835">
        <f t="shared" si="7"/>
        <v>1</v>
      </c>
      <c r="R194" s="482">
        <f t="shared" si="8"/>
        <v>0</v>
      </c>
    </row>
    <row r="195" spans="3:18" ht="20.100000000000001" customHeight="1">
      <c r="C195" s="542">
        <v>181</v>
      </c>
      <c r="D195" s="870" t="str">
        <f>IF('D1.Occpcy&amp;Rent'!$D195="","",VLOOKUP($C195,'D1.Occpcy&amp;Rent'!$C$15:$K$414,2,FALSE))</f>
        <v/>
      </c>
      <c r="E195" s="871" t="str">
        <f>IF('D1.Occpcy&amp;Rent'!$D195="","",VLOOKUP($C195,'D1.Occpcy&amp;Rent'!$C$15:$K$414,3,FALSE))</f>
        <v/>
      </c>
      <c r="F195" s="539" t="str">
        <f>IF('D1.Occpcy&amp;Rent'!$D195="","",VLOOKUP($C195,'D1.Occpcy&amp;Rent'!$C$15:$K$414,9,FALSE))</f>
        <v/>
      </c>
      <c r="G195" s="868"/>
      <c r="H195" s="869"/>
      <c r="I195" s="830"/>
      <c r="J195" s="830"/>
      <c r="K195" s="830"/>
      <c r="L195" s="830"/>
      <c r="M195" s="599"/>
      <c r="N195" s="737"/>
      <c r="P195" s="835">
        <f t="shared" si="6"/>
        <v>1</v>
      </c>
      <c r="Q195" s="835">
        <f t="shared" si="7"/>
        <v>1</v>
      </c>
      <c r="R195" s="482">
        <f t="shared" si="8"/>
        <v>0</v>
      </c>
    </row>
    <row r="196" spans="3:18" ht="20.100000000000001" customHeight="1">
      <c r="C196" s="542">
        <v>182</v>
      </c>
      <c r="D196" s="870" t="str">
        <f>IF('D1.Occpcy&amp;Rent'!$D196="","",VLOOKUP($C196,'D1.Occpcy&amp;Rent'!$C$15:$K$414,2,FALSE))</f>
        <v/>
      </c>
      <c r="E196" s="871" t="str">
        <f>IF('D1.Occpcy&amp;Rent'!$D196="","",VLOOKUP($C196,'D1.Occpcy&amp;Rent'!$C$15:$K$414,3,FALSE))</f>
        <v/>
      </c>
      <c r="F196" s="539" t="str">
        <f>IF('D1.Occpcy&amp;Rent'!$D196="","",VLOOKUP($C196,'D1.Occpcy&amp;Rent'!$C$15:$K$414,9,FALSE))</f>
        <v/>
      </c>
      <c r="G196" s="868"/>
      <c r="H196" s="869"/>
      <c r="I196" s="830"/>
      <c r="J196" s="830"/>
      <c r="K196" s="830"/>
      <c r="L196" s="830"/>
      <c r="M196" s="599"/>
      <c r="N196" s="737"/>
      <c r="P196" s="835">
        <f t="shared" si="6"/>
        <v>1</v>
      </c>
      <c r="Q196" s="835">
        <f t="shared" si="7"/>
        <v>1</v>
      </c>
      <c r="R196" s="482">
        <f t="shared" si="8"/>
        <v>0</v>
      </c>
    </row>
    <row r="197" spans="3:18" ht="20.100000000000001" customHeight="1">
      <c r="C197" s="542">
        <v>183</v>
      </c>
      <c r="D197" s="870" t="str">
        <f>IF('D1.Occpcy&amp;Rent'!$D197="","",VLOOKUP($C197,'D1.Occpcy&amp;Rent'!$C$15:$K$414,2,FALSE))</f>
        <v/>
      </c>
      <c r="E197" s="871" t="str">
        <f>IF('D1.Occpcy&amp;Rent'!$D197="","",VLOOKUP($C197,'D1.Occpcy&amp;Rent'!$C$15:$K$414,3,FALSE))</f>
        <v/>
      </c>
      <c r="F197" s="539" t="str">
        <f>IF('D1.Occpcy&amp;Rent'!$D197="","",VLOOKUP($C197,'D1.Occpcy&amp;Rent'!$C$15:$K$414,9,FALSE))</f>
        <v/>
      </c>
      <c r="G197" s="868"/>
      <c r="H197" s="869"/>
      <c r="I197" s="830"/>
      <c r="J197" s="830"/>
      <c r="K197" s="830"/>
      <c r="L197" s="830"/>
      <c r="M197" s="599"/>
      <c r="N197" s="737"/>
      <c r="P197" s="835">
        <f t="shared" si="6"/>
        <v>1</v>
      </c>
      <c r="Q197" s="835">
        <f t="shared" si="7"/>
        <v>1</v>
      </c>
      <c r="R197" s="482">
        <f t="shared" si="8"/>
        <v>0</v>
      </c>
    </row>
    <row r="198" spans="3:18" ht="20.100000000000001" customHeight="1">
      <c r="C198" s="542">
        <v>184</v>
      </c>
      <c r="D198" s="870" t="str">
        <f>IF('D1.Occpcy&amp;Rent'!$D198="","",VLOOKUP($C198,'D1.Occpcy&amp;Rent'!$C$15:$K$414,2,FALSE))</f>
        <v/>
      </c>
      <c r="E198" s="871" t="str">
        <f>IF('D1.Occpcy&amp;Rent'!$D198="","",VLOOKUP($C198,'D1.Occpcy&amp;Rent'!$C$15:$K$414,3,FALSE))</f>
        <v/>
      </c>
      <c r="F198" s="539" t="str">
        <f>IF('D1.Occpcy&amp;Rent'!$D198="","",VLOOKUP($C198,'D1.Occpcy&amp;Rent'!$C$15:$K$414,9,FALSE))</f>
        <v/>
      </c>
      <c r="G198" s="868"/>
      <c r="H198" s="869"/>
      <c r="I198" s="830"/>
      <c r="J198" s="830"/>
      <c r="K198" s="830"/>
      <c r="L198" s="830"/>
      <c r="M198" s="599"/>
      <c r="N198" s="737"/>
      <c r="P198" s="835">
        <f t="shared" si="6"/>
        <v>1</v>
      </c>
      <c r="Q198" s="835">
        <f t="shared" si="7"/>
        <v>1</v>
      </c>
      <c r="R198" s="482">
        <f t="shared" si="8"/>
        <v>0</v>
      </c>
    </row>
    <row r="199" spans="3:18" ht="20.100000000000001" customHeight="1">
      <c r="C199" s="542">
        <v>185</v>
      </c>
      <c r="D199" s="870" t="str">
        <f>IF('D1.Occpcy&amp;Rent'!$D199="","",VLOOKUP($C199,'D1.Occpcy&amp;Rent'!$C$15:$K$414,2,FALSE))</f>
        <v/>
      </c>
      <c r="E199" s="871" t="str">
        <f>IF('D1.Occpcy&amp;Rent'!$D199="","",VLOOKUP($C199,'D1.Occpcy&amp;Rent'!$C$15:$K$414,3,FALSE))</f>
        <v/>
      </c>
      <c r="F199" s="539" t="str">
        <f>IF('D1.Occpcy&amp;Rent'!$D199="","",VLOOKUP($C199,'D1.Occpcy&amp;Rent'!$C$15:$K$414,9,FALSE))</f>
        <v/>
      </c>
      <c r="G199" s="868"/>
      <c r="H199" s="869"/>
      <c r="I199" s="830"/>
      <c r="J199" s="830"/>
      <c r="K199" s="830"/>
      <c r="L199" s="830"/>
      <c r="M199" s="599"/>
      <c r="N199" s="737"/>
      <c r="P199" s="835">
        <f t="shared" si="6"/>
        <v>1</v>
      </c>
      <c r="Q199" s="835">
        <f t="shared" si="7"/>
        <v>1</v>
      </c>
      <c r="R199" s="482">
        <f t="shared" si="8"/>
        <v>0</v>
      </c>
    </row>
    <row r="200" spans="3:18" ht="20.100000000000001" customHeight="1">
      <c r="C200" s="542">
        <v>186</v>
      </c>
      <c r="D200" s="870" t="str">
        <f>IF('D1.Occpcy&amp;Rent'!$D200="","",VLOOKUP($C200,'D1.Occpcy&amp;Rent'!$C$15:$K$414,2,FALSE))</f>
        <v/>
      </c>
      <c r="E200" s="871" t="str">
        <f>IF('D1.Occpcy&amp;Rent'!$D200="","",VLOOKUP($C200,'D1.Occpcy&amp;Rent'!$C$15:$K$414,3,FALSE))</f>
        <v/>
      </c>
      <c r="F200" s="539" t="str">
        <f>IF('D1.Occpcy&amp;Rent'!$D200="","",VLOOKUP($C200,'D1.Occpcy&amp;Rent'!$C$15:$K$414,9,FALSE))</f>
        <v/>
      </c>
      <c r="G200" s="868"/>
      <c r="H200" s="869"/>
      <c r="I200" s="830"/>
      <c r="J200" s="830"/>
      <c r="K200" s="830"/>
      <c r="L200" s="830"/>
      <c r="M200" s="599"/>
      <c r="N200" s="737"/>
      <c r="P200" s="835">
        <f t="shared" si="6"/>
        <v>1</v>
      </c>
      <c r="Q200" s="835">
        <f t="shared" si="7"/>
        <v>1</v>
      </c>
      <c r="R200" s="482">
        <f t="shared" si="8"/>
        <v>0</v>
      </c>
    </row>
    <row r="201" spans="3:18" ht="20.100000000000001" customHeight="1">
      <c r="C201" s="542">
        <v>187</v>
      </c>
      <c r="D201" s="870" t="str">
        <f>IF('D1.Occpcy&amp;Rent'!$D201="","",VLOOKUP($C201,'D1.Occpcy&amp;Rent'!$C$15:$K$414,2,FALSE))</f>
        <v/>
      </c>
      <c r="E201" s="871" t="str">
        <f>IF('D1.Occpcy&amp;Rent'!$D201="","",VLOOKUP($C201,'D1.Occpcy&amp;Rent'!$C$15:$K$414,3,FALSE))</f>
        <v/>
      </c>
      <c r="F201" s="539" t="str">
        <f>IF('D1.Occpcy&amp;Rent'!$D201="","",VLOOKUP($C201,'D1.Occpcy&amp;Rent'!$C$15:$K$414,9,FALSE))</f>
        <v/>
      </c>
      <c r="G201" s="868"/>
      <c r="H201" s="869"/>
      <c r="I201" s="830"/>
      <c r="J201" s="830"/>
      <c r="K201" s="830"/>
      <c r="L201" s="830"/>
      <c r="M201" s="599"/>
      <c r="N201" s="737"/>
      <c r="P201" s="835">
        <f t="shared" si="6"/>
        <v>1</v>
      </c>
      <c r="Q201" s="835">
        <f t="shared" si="7"/>
        <v>1</v>
      </c>
      <c r="R201" s="482">
        <f t="shared" si="8"/>
        <v>0</v>
      </c>
    </row>
    <row r="202" spans="3:18" ht="20.100000000000001" customHeight="1">
      <c r="C202" s="542">
        <v>188</v>
      </c>
      <c r="D202" s="870" t="str">
        <f>IF('D1.Occpcy&amp;Rent'!$D202="","",VLOOKUP($C202,'D1.Occpcy&amp;Rent'!$C$15:$K$414,2,FALSE))</f>
        <v/>
      </c>
      <c r="E202" s="871" t="str">
        <f>IF('D1.Occpcy&amp;Rent'!$D202="","",VLOOKUP($C202,'D1.Occpcy&amp;Rent'!$C$15:$K$414,3,FALSE))</f>
        <v/>
      </c>
      <c r="F202" s="539" t="str">
        <f>IF('D1.Occpcy&amp;Rent'!$D202="","",VLOOKUP($C202,'D1.Occpcy&amp;Rent'!$C$15:$K$414,9,FALSE))</f>
        <v/>
      </c>
      <c r="G202" s="868"/>
      <c r="H202" s="869"/>
      <c r="I202" s="830"/>
      <c r="J202" s="830"/>
      <c r="K202" s="830"/>
      <c r="L202" s="830"/>
      <c r="M202" s="599"/>
      <c r="N202" s="737"/>
      <c r="P202" s="835">
        <f t="shared" si="6"/>
        <v>1</v>
      </c>
      <c r="Q202" s="835">
        <f t="shared" si="7"/>
        <v>1</v>
      </c>
      <c r="R202" s="482">
        <f t="shared" si="8"/>
        <v>0</v>
      </c>
    </row>
    <row r="203" spans="3:18" ht="20.100000000000001" customHeight="1">
      <c r="C203" s="542">
        <v>189</v>
      </c>
      <c r="D203" s="870" t="str">
        <f>IF('D1.Occpcy&amp;Rent'!$D203="","",VLOOKUP($C203,'D1.Occpcy&amp;Rent'!$C$15:$K$414,2,FALSE))</f>
        <v/>
      </c>
      <c r="E203" s="871" t="str">
        <f>IF('D1.Occpcy&amp;Rent'!$D203="","",VLOOKUP($C203,'D1.Occpcy&amp;Rent'!$C$15:$K$414,3,FALSE))</f>
        <v/>
      </c>
      <c r="F203" s="539" t="str">
        <f>IF('D1.Occpcy&amp;Rent'!$D203="","",VLOOKUP($C203,'D1.Occpcy&amp;Rent'!$C$15:$K$414,9,FALSE))</f>
        <v/>
      </c>
      <c r="G203" s="868"/>
      <c r="H203" s="869"/>
      <c r="I203" s="830"/>
      <c r="J203" s="830"/>
      <c r="K203" s="830"/>
      <c r="L203" s="830"/>
      <c r="M203" s="599"/>
      <c r="N203" s="737"/>
      <c r="P203" s="835">
        <f t="shared" si="6"/>
        <v>1</v>
      </c>
      <c r="Q203" s="835">
        <f t="shared" si="7"/>
        <v>1</v>
      </c>
      <c r="R203" s="482">
        <f t="shared" si="8"/>
        <v>0</v>
      </c>
    </row>
    <row r="204" spans="3:18" ht="20.100000000000001" customHeight="1">
      <c r="C204" s="542">
        <v>190</v>
      </c>
      <c r="D204" s="870" t="str">
        <f>IF('D1.Occpcy&amp;Rent'!$D204="","",VLOOKUP($C204,'D1.Occpcy&amp;Rent'!$C$15:$K$414,2,FALSE))</f>
        <v/>
      </c>
      <c r="E204" s="871" t="str">
        <f>IF('D1.Occpcy&amp;Rent'!$D204="","",VLOOKUP($C204,'D1.Occpcy&amp;Rent'!$C$15:$K$414,3,FALSE))</f>
        <v/>
      </c>
      <c r="F204" s="539" t="str">
        <f>IF('D1.Occpcy&amp;Rent'!$D204="","",VLOOKUP($C204,'D1.Occpcy&amp;Rent'!$C$15:$K$414,9,FALSE))</f>
        <v/>
      </c>
      <c r="G204" s="868"/>
      <c r="H204" s="869"/>
      <c r="I204" s="830"/>
      <c r="J204" s="830"/>
      <c r="K204" s="830"/>
      <c r="L204" s="830"/>
      <c r="M204" s="599"/>
      <c r="N204" s="737"/>
      <c r="P204" s="835">
        <f t="shared" si="6"/>
        <v>1</v>
      </c>
      <c r="Q204" s="835">
        <f t="shared" si="7"/>
        <v>1</v>
      </c>
      <c r="R204" s="482">
        <f t="shared" si="8"/>
        <v>0</v>
      </c>
    </row>
    <row r="205" spans="3:18" ht="20.100000000000001" customHeight="1">
      <c r="C205" s="542">
        <v>191</v>
      </c>
      <c r="D205" s="870" t="str">
        <f>IF('D1.Occpcy&amp;Rent'!$D205="","",VLOOKUP($C205,'D1.Occpcy&amp;Rent'!$C$15:$K$414,2,FALSE))</f>
        <v/>
      </c>
      <c r="E205" s="871" t="str">
        <f>IF('D1.Occpcy&amp;Rent'!$D205="","",VLOOKUP($C205,'D1.Occpcy&amp;Rent'!$C$15:$K$414,3,FALSE))</f>
        <v/>
      </c>
      <c r="F205" s="539" t="str">
        <f>IF('D1.Occpcy&amp;Rent'!$D205="","",VLOOKUP($C205,'D1.Occpcy&amp;Rent'!$C$15:$K$414,9,FALSE))</f>
        <v/>
      </c>
      <c r="G205" s="868"/>
      <c r="H205" s="869"/>
      <c r="I205" s="830"/>
      <c r="J205" s="830"/>
      <c r="K205" s="830"/>
      <c r="L205" s="830"/>
      <c r="M205" s="599"/>
      <c r="N205" s="737"/>
      <c r="P205" s="835">
        <f t="shared" si="6"/>
        <v>1</v>
      </c>
      <c r="Q205" s="835">
        <f t="shared" si="7"/>
        <v>1</v>
      </c>
      <c r="R205" s="482">
        <f t="shared" si="8"/>
        <v>0</v>
      </c>
    </row>
    <row r="206" spans="3:18" ht="20.100000000000001" customHeight="1">
      <c r="C206" s="542">
        <v>192</v>
      </c>
      <c r="D206" s="870" t="str">
        <f>IF('D1.Occpcy&amp;Rent'!$D206="","",VLOOKUP($C206,'D1.Occpcy&amp;Rent'!$C$15:$K$414,2,FALSE))</f>
        <v/>
      </c>
      <c r="E206" s="871" t="str">
        <f>IF('D1.Occpcy&amp;Rent'!$D206="","",VLOOKUP($C206,'D1.Occpcy&amp;Rent'!$C$15:$K$414,3,FALSE))</f>
        <v/>
      </c>
      <c r="F206" s="539" t="str">
        <f>IF('D1.Occpcy&amp;Rent'!$D206="","",VLOOKUP($C206,'D1.Occpcy&amp;Rent'!$C$15:$K$414,9,FALSE))</f>
        <v/>
      </c>
      <c r="G206" s="868"/>
      <c r="H206" s="869"/>
      <c r="I206" s="830"/>
      <c r="J206" s="830"/>
      <c r="K206" s="830"/>
      <c r="L206" s="830"/>
      <c r="M206" s="599"/>
      <c r="N206" s="737"/>
      <c r="P206" s="835">
        <f t="shared" si="6"/>
        <v>1</v>
      </c>
      <c r="Q206" s="835">
        <f t="shared" si="7"/>
        <v>1</v>
      </c>
      <c r="R206" s="482">
        <f t="shared" si="8"/>
        <v>0</v>
      </c>
    </row>
    <row r="207" spans="3:18" ht="20.100000000000001" customHeight="1">
      <c r="C207" s="542">
        <v>193</v>
      </c>
      <c r="D207" s="870" t="str">
        <f>IF('D1.Occpcy&amp;Rent'!$D207="","",VLOOKUP($C207,'D1.Occpcy&amp;Rent'!$C$15:$K$414,2,FALSE))</f>
        <v/>
      </c>
      <c r="E207" s="871" t="str">
        <f>IF('D1.Occpcy&amp;Rent'!$D207="","",VLOOKUP($C207,'D1.Occpcy&amp;Rent'!$C$15:$K$414,3,FALSE))</f>
        <v/>
      </c>
      <c r="F207" s="539" t="str">
        <f>IF('D1.Occpcy&amp;Rent'!$D207="","",VLOOKUP($C207,'D1.Occpcy&amp;Rent'!$C$15:$K$414,9,FALSE))</f>
        <v/>
      </c>
      <c r="G207" s="868"/>
      <c r="H207" s="869"/>
      <c r="I207" s="830"/>
      <c r="J207" s="830"/>
      <c r="K207" s="830"/>
      <c r="L207" s="830"/>
      <c r="M207" s="599"/>
      <c r="N207" s="737"/>
      <c r="P207" s="835">
        <f t="shared" ref="P207:P270" si="9">IF(AND(D207&lt;&gt;0,G207&lt;&gt;0,H207&lt;&gt;0),1,IF(AND(D207="",G207="",H207=""),1,0))</f>
        <v>1</v>
      </c>
      <c r="Q207" s="835">
        <f t="shared" ref="Q207:Q270" si="10">IF(AND(D207&lt;&gt;0,I207&lt;&gt;0,J207&lt;&gt;0,K207&lt;&gt;0),1,IF(AND(D207="",I207="",J207="",K207=""),1,0))</f>
        <v>1</v>
      </c>
      <c r="R207" s="482">
        <f t="shared" si="8"/>
        <v>0</v>
      </c>
    </row>
    <row r="208" spans="3:18" ht="20.100000000000001" customHeight="1">
      <c r="C208" s="542">
        <v>194</v>
      </c>
      <c r="D208" s="870" t="str">
        <f>IF('D1.Occpcy&amp;Rent'!$D208="","",VLOOKUP($C208,'D1.Occpcy&amp;Rent'!$C$15:$K$414,2,FALSE))</f>
        <v/>
      </c>
      <c r="E208" s="871" t="str">
        <f>IF('D1.Occpcy&amp;Rent'!$D208="","",VLOOKUP($C208,'D1.Occpcy&amp;Rent'!$C$15:$K$414,3,FALSE))</f>
        <v/>
      </c>
      <c r="F208" s="539" t="str">
        <f>IF('D1.Occpcy&amp;Rent'!$D208="","",VLOOKUP($C208,'D1.Occpcy&amp;Rent'!$C$15:$K$414,9,FALSE))</f>
        <v/>
      </c>
      <c r="G208" s="868"/>
      <c r="H208" s="869"/>
      <c r="I208" s="830"/>
      <c r="J208" s="830"/>
      <c r="K208" s="830"/>
      <c r="L208" s="830"/>
      <c r="M208" s="599"/>
      <c r="N208" s="737"/>
      <c r="P208" s="835">
        <f t="shared" si="9"/>
        <v>1</v>
      </c>
      <c r="Q208" s="835">
        <f t="shared" si="10"/>
        <v>1</v>
      </c>
      <c r="R208" s="482">
        <f t="shared" ref="R208:R271" si="11">IF(G208=$V$14,$V$14,IF(OR(AND(G208=$V$15,H208=$W$24),AND(G208=$V$16,H208=$W$24)),$W$24,IF(OR(AND(G208=$V$15,H208&lt;&gt;$W$24),AND(G208=$V$16,H208&lt;&gt;$W$24)),H208,0)))</f>
        <v>0</v>
      </c>
    </row>
    <row r="209" spans="3:18" ht="20.100000000000001" customHeight="1">
      <c r="C209" s="542">
        <v>195</v>
      </c>
      <c r="D209" s="870" t="str">
        <f>IF('D1.Occpcy&amp;Rent'!$D209="","",VLOOKUP($C209,'D1.Occpcy&amp;Rent'!$C$15:$K$414,2,FALSE))</f>
        <v/>
      </c>
      <c r="E209" s="871" t="str">
        <f>IF('D1.Occpcy&amp;Rent'!$D209="","",VLOOKUP($C209,'D1.Occpcy&amp;Rent'!$C$15:$K$414,3,FALSE))</f>
        <v/>
      </c>
      <c r="F209" s="539" t="str">
        <f>IF('D1.Occpcy&amp;Rent'!$D209="","",VLOOKUP($C209,'D1.Occpcy&amp;Rent'!$C$15:$K$414,9,FALSE))</f>
        <v/>
      </c>
      <c r="G209" s="868"/>
      <c r="H209" s="869"/>
      <c r="I209" s="830"/>
      <c r="J209" s="830"/>
      <c r="K209" s="830"/>
      <c r="L209" s="830"/>
      <c r="M209" s="599"/>
      <c r="N209" s="737"/>
      <c r="P209" s="835">
        <f t="shared" si="9"/>
        <v>1</v>
      </c>
      <c r="Q209" s="835">
        <f t="shared" si="10"/>
        <v>1</v>
      </c>
      <c r="R209" s="482">
        <f t="shared" si="11"/>
        <v>0</v>
      </c>
    </row>
    <row r="210" spans="3:18" ht="20.100000000000001" customHeight="1">
      <c r="C210" s="542">
        <v>196</v>
      </c>
      <c r="D210" s="870" t="str">
        <f>IF('D1.Occpcy&amp;Rent'!$D210="","",VLOOKUP($C210,'D1.Occpcy&amp;Rent'!$C$15:$K$414,2,FALSE))</f>
        <v/>
      </c>
      <c r="E210" s="871" t="str">
        <f>IF('D1.Occpcy&amp;Rent'!$D210="","",VLOOKUP($C210,'D1.Occpcy&amp;Rent'!$C$15:$K$414,3,FALSE))</f>
        <v/>
      </c>
      <c r="F210" s="539" t="str">
        <f>IF('D1.Occpcy&amp;Rent'!$D210="","",VLOOKUP($C210,'D1.Occpcy&amp;Rent'!$C$15:$K$414,9,FALSE))</f>
        <v/>
      </c>
      <c r="G210" s="868"/>
      <c r="H210" s="869"/>
      <c r="I210" s="830"/>
      <c r="J210" s="830"/>
      <c r="K210" s="830"/>
      <c r="L210" s="830"/>
      <c r="M210" s="599"/>
      <c r="N210" s="737"/>
      <c r="P210" s="835">
        <f t="shared" si="9"/>
        <v>1</v>
      </c>
      <c r="Q210" s="835">
        <f t="shared" si="10"/>
        <v>1</v>
      </c>
      <c r="R210" s="482">
        <f t="shared" si="11"/>
        <v>0</v>
      </c>
    </row>
    <row r="211" spans="3:18" ht="20.100000000000001" customHeight="1">
      <c r="C211" s="542">
        <v>197</v>
      </c>
      <c r="D211" s="870" t="str">
        <f>IF('D1.Occpcy&amp;Rent'!$D211="","",VLOOKUP($C211,'D1.Occpcy&amp;Rent'!$C$15:$K$414,2,FALSE))</f>
        <v/>
      </c>
      <c r="E211" s="871" t="str">
        <f>IF('D1.Occpcy&amp;Rent'!$D211="","",VLOOKUP($C211,'D1.Occpcy&amp;Rent'!$C$15:$K$414,3,FALSE))</f>
        <v/>
      </c>
      <c r="F211" s="539" t="str">
        <f>IF('D1.Occpcy&amp;Rent'!$D211="","",VLOOKUP($C211,'D1.Occpcy&amp;Rent'!$C$15:$K$414,9,FALSE))</f>
        <v/>
      </c>
      <c r="G211" s="868"/>
      <c r="H211" s="869"/>
      <c r="I211" s="830"/>
      <c r="J211" s="830"/>
      <c r="K211" s="830"/>
      <c r="L211" s="830"/>
      <c r="M211" s="599"/>
      <c r="N211" s="737"/>
      <c r="P211" s="835">
        <f t="shared" si="9"/>
        <v>1</v>
      </c>
      <c r="Q211" s="835">
        <f t="shared" si="10"/>
        <v>1</v>
      </c>
      <c r="R211" s="482">
        <f t="shared" si="11"/>
        <v>0</v>
      </c>
    </row>
    <row r="212" spans="3:18" ht="20.100000000000001" customHeight="1">
      <c r="C212" s="542">
        <v>198</v>
      </c>
      <c r="D212" s="870" t="str">
        <f>IF('D1.Occpcy&amp;Rent'!$D212="","",VLOOKUP($C212,'D1.Occpcy&amp;Rent'!$C$15:$K$414,2,FALSE))</f>
        <v/>
      </c>
      <c r="E212" s="871" t="str">
        <f>IF('D1.Occpcy&amp;Rent'!$D212="","",VLOOKUP($C212,'D1.Occpcy&amp;Rent'!$C$15:$K$414,3,FALSE))</f>
        <v/>
      </c>
      <c r="F212" s="539" t="str">
        <f>IF('D1.Occpcy&amp;Rent'!$D212="","",VLOOKUP($C212,'D1.Occpcy&amp;Rent'!$C$15:$K$414,9,FALSE))</f>
        <v/>
      </c>
      <c r="G212" s="868"/>
      <c r="H212" s="869"/>
      <c r="I212" s="830"/>
      <c r="J212" s="830"/>
      <c r="K212" s="830"/>
      <c r="L212" s="830"/>
      <c r="M212" s="599"/>
      <c r="N212" s="737"/>
      <c r="P212" s="835">
        <f t="shared" si="9"/>
        <v>1</v>
      </c>
      <c r="Q212" s="835">
        <f t="shared" si="10"/>
        <v>1</v>
      </c>
      <c r="R212" s="482">
        <f t="shared" si="11"/>
        <v>0</v>
      </c>
    </row>
    <row r="213" spans="3:18" ht="20.100000000000001" customHeight="1">
      <c r="C213" s="542">
        <v>199</v>
      </c>
      <c r="D213" s="870" t="str">
        <f>IF('D1.Occpcy&amp;Rent'!$D213="","",VLOOKUP($C213,'D1.Occpcy&amp;Rent'!$C$15:$K$414,2,FALSE))</f>
        <v/>
      </c>
      <c r="E213" s="871" t="str">
        <f>IF('D1.Occpcy&amp;Rent'!$D213="","",VLOOKUP($C213,'D1.Occpcy&amp;Rent'!$C$15:$K$414,3,FALSE))</f>
        <v/>
      </c>
      <c r="F213" s="539" t="str">
        <f>IF('D1.Occpcy&amp;Rent'!$D213="","",VLOOKUP($C213,'D1.Occpcy&amp;Rent'!$C$15:$K$414,9,FALSE))</f>
        <v/>
      </c>
      <c r="G213" s="868"/>
      <c r="H213" s="869"/>
      <c r="I213" s="830"/>
      <c r="J213" s="830"/>
      <c r="K213" s="830"/>
      <c r="L213" s="830"/>
      <c r="M213" s="599"/>
      <c r="N213" s="737"/>
      <c r="P213" s="835">
        <f t="shared" si="9"/>
        <v>1</v>
      </c>
      <c r="Q213" s="835">
        <f t="shared" si="10"/>
        <v>1</v>
      </c>
      <c r="R213" s="482">
        <f t="shared" si="11"/>
        <v>0</v>
      </c>
    </row>
    <row r="214" spans="3:18" ht="20.100000000000001" customHeight="1">
      <c r="C214" s="542">
        <v>200</v>
      </c>
      <c r="D214" s="870" t="str">
        <f>IF('D1.Occpcy&amp;Rent'!$D214="","",VLOOKUP($C214,'D1.Occpcy&amp;Rent'!$C$15:$K$414,2,FALSE))</f>
        <v/>
      </c>
      <c r="E214" s="871" t="str">
        <f>IF('D1.Occpcy&amp;Rent'!$D214="","",VLOOKUP($C214,'D1.Occpcy&amp;Rent'!$C$15:$K$414,3,FALSE))</f>
        <v/>
      </c>
      <c r="F214" s="539" t="str">
        <f>IF('D1.Occpcy&amp;Rent'!$D214="","",VLOOKUP($C214,'D1.Occpcy&amp;Rent'!$C$15:$K$414,9,FALSE))</f>
        <v/>
      </c>
      <c r="G214" s="868"/>
      <c r="H214" s="869"/>
      <c r="I214" s="830"/>
      <c r="J214" s="830"/>
      <c r="K214" s="830"/>
      <c r="L214" s="830"/>
      <c r="M214" s="599"/>
      <c r="N214" s="737"/>
      <c r="P214" s="835">
        <f t="shared" si="9"/>
        <v>1</v>
      </c>
      <c r="Q214" s="835">
        <f t="shared" si="10"/>
        <v>1</v>
      </c>
      <c r="R214" s="482">
        <f t="shared" si="11"/>
        <v>0</v>
      </c>
    </row>
    <row r="215" spans="3:18" ht="20.100000000000001" customHeight="1">
      <c r="C215" s="542">
        <v>201</v>
      </c>
      <c r="D215" s="870" t="str">
        <f>IF('D1.Occpcy&amp;Rent'!$D215="","",VLOOKUP($C215,'D1.Occpcy&amp;Rent'!$C$15:$K$414,2,FALSE))</f>
        <v/>
      </c>
      <c r="E215" s="871" t="str">
        <f>IF('D1.Occpcy&amp;Rent'!$D215="","",VLOOKUP($C215,'D1.Occpcy&amp;Rent'!$C$15:$K$414,3,FALSE))</f>
        <v/>
      </c>
      <c r="F215" s="539" t="str">
        <f>IF('D1.Occpcy&amp;Rent'!$D215="","",VLOOKUP($C215,'D1.Occpcy&amp;Rent'!$C$15:$K$414,9,FALSE))</f>
        <v/>
      </c>
      <c r="G215" s="868"/>
      <c r="H215" s="869"/>
      <c r="I215" s="830"/>
      <c r="J215" s="830"/>
      <c r="K215" s="830"/>
      <c r="L215" s="830"/>
      <c r="M215" s="599"/>
      <c r="N215" s="737"/>
      <c r="P215" s="835">
        <f t="shared" si="9"/>
        <v>1</v>
      </c>
      <c r="Q215" s="835">
        <f t="shared" si="10"/>
        <v>1</v>
      </c>
      <c r="R215" s="482">
        <f t="shared" si="11"/>
        <v>0</v>
      </c>
    </row>
    <row r="216" spans="3:18" ht="20.100000000000001" customHeight="1">
      <c r="C216" s="542">
        <v>202</v>
      </c>
      <c r="D216" s="870" t="str">
        <f>IF('D1.Occpcy&amp;Rent'!$D216="","",VLOOKUP($C216,'D1.Occpcy&amp;Rent'!$C$15:$K$414,2,FALSE))</f>
        <v/>
      </c>
      <c r="E216" s="871" t="str">
        <f>IF('D1.Occpcy&amp;Rent'!$D216="","",VLOOKUP($C216,'D1.Occpcy&amp;Rent'!$C$15:$K$414,3,FALSE))</f>
        <v/>
      </c>
      <c r="F216" s="539" t="str">
        <f>IF('D1.Occpcy&amp;Rent'!$D216="","",VLOOKUP($C216,'D1.Occpcy&amp;Rent'!$C$15:$K$414,9,FALSE))</f>
        <v/>
      </c>
      <c r="G216" s="868"/>
      <c r="H216" s="869"/>
      <c r="I216" s="830"/>
      <c r="J216" s="830"/>
      <c r="K216" s="830"/>
      <c r="L216" s="830"/>
      <c r="M216" s="599"/>
      <c r="N216" s="737"/>
      <c r="P216" s="835">
        <f t="shared" si="9"/>
        <v>1</v>
      </c>
      <c r="Q216" s="835">
        <f t="shared" si="10"/>
        <v>1</v>
      </c>
      <c r="R216" s="482">
        <f t="shared" si="11"/>
        <v>0</v>
      </c>
    </row>
    <row r="217" spans="3:18" ht="20.100000000000001" customHeight="1">
      <c r="C217" s="542">
        <v>203</v>
      </c>
      <c r="D217" s="870" t="str">
        <f>IF('D1.Occpcy&amp;Rent'!$D217="","",VLOOKUP($C217,'D1.Occpcy&amp;Rent'!$C$15:$K$414,2,FALSE))</f>
        <v/>
      </c>
      <c r="E217" s="871" t="str">
        <f>IF('D1.Occpcy&amp;Rent'!$D217="","",VLOOKUP($C217,'D1.Occpcy&amp;Rent'!$C$15:$K$414,3,FALSE))</f>
        <v/>
      </c>
      <c r="F217" s="539" t="str">
        <f>IF('D1.Occpcy&amp;Rent'!$D217="","",VLOOKUP($C217,'D1.Occpcy&amp;Rent'!$C$15:$K$414,9,FALSE))</f>
        <v/>
      </c>
      <c r="G217" s="868"/>
      <c r="H217" s="869"/>
      <c r="I217" s="830"/>
      <c r="J217" s="830"/>
      <c r="K217" s="830"/>
      <c r="L217" s="830"/>
      <c r="M217" s="599"/>
      <c r="N217" s="737"/>
      <c r="P217" s="835">
        <f t="shared" si="9"/>
        <v>1</v>
      </c>
      <c r="Q217" s="835">
        <f t="shared" si="10"/>
        <v>1</v>
      </c>
      <c r="R217" s="482">
        <f t="shared" si="11"/>
        <v>0</v>
      </c>
    </row>
    <row r="218" spans="3:18" ht="20.100000000000001" customHeight="1">
      <c r="C218" s="542">
        <v>204</v>
      </c>
      <c r="D218" s="870" t="str">
        <f>IF('D1.Occpcy&amp;Rent'!$D218="","",VLOOKUP($C218,'D1.Occpcy&amp;Rent'!$C$15:$K$414,2,FALSE))</f>
        <v/>
      </c>
      <c r="E218" s="871" t="str">
        <f>IF('D1.Occpcy&amp;Rent'!$D218="","",VLOOKUP($C218,'D1.Occpcy&amp;Rent'!$C$15:$K$414,3,FALSE))</f>
        <v/>
      </c>
      <c r="F218" s="539" t="str">
        <f>IF('D1.Occpcy&amp;Rent'!$D218="","",VLOOKUP($C218,'D1.Occpcy&amp;Rent'!$C$15:$K$414,9,FALSE))</f>
        <v/>
      </c>
      <c r="G218" s="868"/>
      <c r="H218" s="869"/>
      <c r="I218" s="830"/>
      <c r="J218" s="830"/>
      <c r="K218" s="830"/>
      <c r="L218" s="830"/>
      <c r="M218" s="599"/>
      <c r="N218" s="737"/>
      <c r="P218" s="835">
        <f t="shared" si="9"/>
        <v>1</v>
      </c>
      <c r="Q218" s="835">
        <f t="shared" si="10"/>
        <v>1</v>
      </c>
      <c r="R218" s="482">
        <f t="shared" si="11"/>
        <v>0</v>
      </c>
    </row>
    <row r="219" spans="3:18" ht="20.100000000000001" customHeight="1">
      <c r="C219" s="542">
        <v>205</v>
      </c>
      <c r="D219" s="870" t="str">
        <f>IF('D1.Occpcy&amp;Rent'!$D219="","",VLOOKUP($C219,'D1.Occpcy&amp;Rent'!$C$15:$K$414,2,FALSE))</f>
        <v/>
      </c>
      <c r="E219" s="871" t="str">
        <f>IF('D1.Occpcy&amp;Rent'!$D219="","",VLOOKUP($C219,'D1.Occpcy&amp;Rent'!$C$15:$K$414,3,FALSE))</f>
        <v/>
      </c>
      <c r="F219" s="539" t="str">
        <f>IF('D1.Occpcy&amp;Rent'!$D219="","",VLOOKUP($C219,'D1.Occpcy&amp;Rent'!$C$15:$K$414,9,FALSE))</f>
        <v/>
      </c>
      <c r="G219" s="868"/>
      <c r="H219" s="869"/>
      <c r="I219" s="830"/>
      <c r="J219" s="830"/>
      <c r="K219" s="830"/>
      <c r="L219" s="830"/>
      <c r="M219" s="599"/>
      <c r="N219" s="737"/>
      <c r="P219" s="835">
        <f t="shared" si="9"/>
        <v>1</v>
      </c>
      <c r="Q219" s="835">
        <f t="shared" si="10"/>
        <v>1</v>
      </c>
      <c r="R219" s="482">
        <f t="shared" si="11"/>
        <v>0</v>
      </c>
    </row>
    <row r="220" spans="3:18" ht="20.100000000000001" customHeight="1">
      <c r="C220" s="542">
        <v>206</v>
      </c>
      <c r="D220" s="870" t="str">
        <f>IF('D1.Occpcy&amp;Rent'!$D220="","",VLOOKUP($C220,'D1.Occpcy&amp;Rent'!$C$15:$K$414,2,FALSE))</f>
        <v/>
      </c>
      <c r="E220" s="871" t="str">
        <f>IF('D1.Occpcy&amp;Rent'!$D220="","",VLOOKUP($C220,'D1.Occpcy&amp;Rent'!$C$15:$K$414,3,FALSE))</f>
        <v/>
      </c>
      <c r="F220" s="539" t="str">
        <f>IF('D1.Occpcy&amp;Rent'!$D220="","",VLOOKUP($C220,'D1.Occpcy&amp;Rent'!$C$15:$K$414,9,FALSE))</f>
        <v/>
      </c>
      <c r="G220" s="868"/>
      <c r="H220" s="869"/>
      <c r="I220" s="830"/>
      <c r="J220" s="830"/>
      <c r="K220" s="830"/>
      <c r="L220" s="830"/>
      <c r="M220" s="599"/>
      <c r="N220" s="737"/>
      <c r="P220" s="835">
        <f t="shared" si="9"/>
        <v>1</v>
      </c>
      <c r="Q220" s="835">
        <f t="shared" si="10"/>
        <v>1</v>
      </c>
      <c r="R220" s="482">
        <f t="shared" si="11"/>
        <v>0</v>
      </c>
    </row>
    <row r="221" spans="3:18" ht="20.100000000000001" customHeight="1">
      <c r="C221" s="542">
        <v>207</v>
      </c>
      <c r="D221" s="870" t="str">
        <f>IF('D1.Occpcy&amp;Rent'!$D221="","",VLOOKUP($C221,'D1.Occpcy&amp;Rent'!$C$15:$K$414,2,FALSE))</f>
        <v/>
      </c>
      <c r="E221" s="871" t="str">
        <f>IF('D1.Occpcy&amp;Rent'!$D221="","",VLOOKUP($C221,'D1.Occpcy&amp;Rent'!$C$15:$K$414,3,FALSE))</f>
        <v/>
      </c>
      <c r="F221" s="539" t="str">
        <f>IF('D1.Occpcy&amp;Rent'!$D221="","",VLOOKUP($C221,'D1.Occpcy&amp;Rent'!$C$15:$K$414,9,FALSE))</f>
        <v/>
      </c>
      <c r="G221" s="868"/>
      <c r="H221" s="869"/>
      <c r="I221" s="830"/>
      <c r="J221" s="830"/>
      <c r="K221" s="830"/>
      <c r="L221" s="830"/>
      <c r="M221" s="599"/>
      <c r="N221" s="737"/>
      <c r="P221" s="835">
        <f t="shared" si="9"/>
        <v>1</v>
      </c>
      <c r="Q221" s="835">
        <f t="shared" si="10"/>
        <v>1</v>
      </c>
      <c r="R221" s="482">
        <f t="shared" si="11"/>
        <v>0</v>
      </c>
    </row>
    <row r="222" spans="3:18" ht="20.100000000000001" customHeight="1">
      <c r="C222" s="542">
        <v>208</v>
      </c>
      <c r="D222" s="870" t="str">
        <f>IF('D1.Occpcy&amp;Rent'!$D222="","",VLOOKUP($C222,'D1.Occpcy&amp;Rent'!$C$15:$K$414,2,FALSE))</f>
        <v/>
      </c>
      <c r="E222" s="871" t="str">
        <f>IF('D1.Occpcy&amp;Rent'!$D222="","",VLOOKUP($C222,'D1.Occpcy&amp;Rent'!$C$15:$K$414,3,FALSE))</f>
        <v/>
      </c>
      <c r="F222" s="539" t="str">
        <f>IF('D1.Occpcy&amp;Rent'!$D222="","",VLOOKUP($C222,'D1.Occpcy&amp;Rent'!$C$15:$K$414,9,FALSE))</f>
        <v/>
      </c>
      <c r="G222" s="868"/>
      <c r="H222" s="869"/>
      <c r="I222" s="830"/>
      <c r="J222" s="830"/>
      <c r="K222" s="830"/>
      <c r="L222" s="830"/>
      <c r="M222" s="599"/>
      <c r="N222" s="737"/>
      <c r="P222" s="835">
        <f t="shared" si="9"/>
        <v>1</v>
      </c>
      <c r="Q222" s="835">
        <f t="shared" si="10"/>
        <v>1</v>
      </c>
      <c r="R222" s="482">
        <f t="shared" si="11"/>
        <v>0</v>
      </c>
    </row>
    <row r="223" spans="3:18" ht="20.100000000000001" customHeight="1">
      <c r="C223" s="542">
        <v>209</v>
      </c>
      <c r="D223" s="870" t="str">
        <f>IF('D1.Occpcy&amp;Rent'!$D223="","",VLOOKUP($C223,'D1.Occpcy&amp;Rent'!$C$15:$K$414,2,FALSE))</f>
        <v/>
      </c>
      <c r="E223" s="871" t="str">
        <f>IF('D1.Occpcy&amp;Rent'!$D223="","",VLOOKUP($C223,'D1.Occpcy&amp;Rent'!$C$15:$K$414,3,FALSE))</f>
        <v/>
      </c>
      <c r="F223" s="539" t="str">
        <f>IF('D1.Occpcy&amp;Rent'!$D223="","",VLOOKUP($C223,'D1.Occpcy&amp;Rent'!$C$15:$K$414,9,FALSE))</f>
        <v/>
      </c>
      <c r="G223" s="868"/>
      <c r="H223" s="869"/>
      <c r="I223" s="830"/>
      <c r="J223" s="830"/>
      <c r="K223" s="830"/>
      <c r="L223" s="830"/>
      <c r="M223" s="599"/>
      <c r="N223" s="737"/>
      <c r="P223" s="835">
        <f t="shared" si="9"/>
        <v>1</v>
      </c>
      <c r="Q223" s="835">
        <f t="shared" si="10"/>
        <v>1</v>
      </c>
      <c r="R223" s="482">
        <f t="shared" si="11"/>
        <v>0</v>
      </c>
    </row>
    <row r="224" spans="3:18" ht="20.100000000000001" customHeight="1">
      <c r="C224" s="542">
        <v>210</v>
      </c>
      <c r="D224" s="870" t="str">
        <f>IF('D1.Occpcy&amp;Rent'!$D224="","",VLOOKUP($C224,'D1.Occpcy&amp;Rent'!$C$15:$K$414,2,FALSE))</f>
        <v/>
      </c>
      <c r="E224" s="871" t="str">
        <f>IF('D1.Occpcy&amp;Rent'!$D224="","",VLOOKUP($C224,'D1.Occpcy&amp;Rent'!$C$15:$K$414,3,FALSE))</f>
        <v/>
      </c>
      <c r="F224" s="539" t="str">
        <f>IF('D1.Occpcy&amp;Rent'!$D224="","",VLOOKUP($C224,'D1.Occpcy&amp;Rent'!$C$15:$K$414,9,FALSE))</f>
        <v/>
      </c>
      <c r="G224" s="868"/>
      <c r="H224" s="869"/>
      <c r="I224" s="830"/>
      <c r="J224" s="830"/>
      <c r="K224" s="830"/>
      <c r="L224" s="830"/>
      <c r="M224" s="599"/>
      <c r="N224" s="737"/>
      <c r="P224" s="835">
        <f t="shared" si="9"/>
        <v>1</v>
      </c>
      <c r="Q224" s="835">
        <f t="shared" si="10"/>
        <v>1</v>
      </c>
      <c r="R224" s="482">
        <f t="shared" si="11"/>
        <v>0</v>
      </c>
    </row>
    <row r="225" spans="3:18" ht="20.100000000000001" customHeight="1">
      <c r="C225" s="542">
        <v>211</v>
      </c>
      <c r="D225" s="870" t="str">
        <f>IF('D1.Occpcy&amp;Rent'!$D225="","",VLOOKUP($C225,'D1.Occpcy&amp;Rent'!$C$15:$K$414,2,FALSE))</f>
        <v/>
      </c>
      <c r="E225" s="871" t="str">
        <f>IF('D1.Occpcy&amp;Rent'!$D225="","",VLOOKUP($C225,'D1.Occpcy&amp;Rent'!$C$15:$K$414,3,FALSE))</f>
        <v/>
      </c>
      <c r="F225" s="539" t="str">
        <f>IF('D1.Occpcy&amp;Rent'!$D225="","",VLOOKUP($C225,'D1.Occpcy&amp;Rent'!$C$15:$K$414,9,FALSE))</f>
        <v/>
      </c>
      <c r="G225" s="868"/>
      <c r="H225" s="869"/>
      <c r="I225" s="830"/>
      <c r="J225" s="830"/>
      <c r="K225" s="830"/>
      <c r="L225" s="830"/>
      <c r="M225" s="599"/>
      <c r="N225" s="737"/>
      <c r="P225" s="835">
        <f t="shared" si="9"/>
        <v>1</v>
      </c>
      <c r="Q225" s="835">
        <f t="shared" si="10"/>
        <v>1</v>
      </c>
      <c r="R225" s="482">
        <f t="shared" si="11"/>
        <v>0</v>
      </c>
    </row>
    <row r="226" spans="3:18" ht="20.100000000000001" customHeight="1">
      <c r="C226" s="542">
        <v>212</v>
      </c>
      <c r="D226" s="870" t="str">
        <f>IF('D1.Occpcy&amp;Rent'!$D226="","",VLOOKUP($C226,'D1.Occpcy&amp;Rent'!$C$15:$K$414,2,FALSE))</f>
        <v/>
      </c>
      <c r="E226" s="871" t="str">
        <f>IF('D1.Occpcy&amp;Rent'!$D226="","",VLOOKUP($C226,'D1.Occpcy&amp;Rent'!$C$15:$K$414,3,FALSE))</f>
        <v/>
      </c>
      <c r="F226" s="539" t="str">
        <f>IF('D1.Occpcy&amp;Rent'!$D226="","",VLOOKUP($C226,'D1.Occpcy&amp;Rent'!$C$15:$K$414,9,FALSE))</f>
        <v/>
      </c>
      <c r="G226" s="868"/>
      <c r="H226" s="869"/>
      <c r="I226" s="830"/>
      <c r="J226" s="830"/>
      <c r="K226" s="830"/>
      <c r="L226" s="830"/>
      <c r="M226" s="599"/>
      <c r="N226" s="737"/>
      <c r="P226" s="835">
        <f t="shared" si="9"/>
        <v>1</v>
      </c>
      <c r="Q226" s="835">
        <f t="shared" si="10"/>
        <v>1</v>
      </c>
      <c r="R226" s="482">
        <f t="shared" si="11"/>
        <v>0</v>
      </c>
    </row>
    <row r="227" spans="3:18" ht="20.100000000000001" customHeight="1">
      <c r="C227" s="542">
        <v>213</v>
      </c>
      <c r="D227" s="870" t="str">
        <f>IF('D1.Occpcy&amp;Rent'!$D227="","",VLOOKUP($C227,'D1.Occpcy&amp;Rent'!$C$15:$K$414,2,FALSE))</f>
        <v/>
      </c>
      <c r="E227" s="871" t="str">
        <f>IF('D1.Occpcy&amp;Rent'!$D227="","",VLOOKUP($C227,'D1.Occpcy&amp;Rent'!$C$15:$K$414,3,FALSE))</f>
        <v/>
      </c>
      <c r="F227" s="539" t="str">
        <f>IF('D1.Occpcy&amp;Rent'!$D227="","",VLOOKUP($C227,'D1.Occpcy&amp;Rent'!$C$15:$K$414,9,FALSE))</f>
        <v/>
      </c>
      <c r="G227" s="868"/>
      <c r="H227" s="869"/>
      <c r="I227" s="830"/>
      <c r="J227" s="830"/>
      <c r="K227" s="830"/>
      <c r="L227" s="830"/>
      <c r="M227" s="599"/>
      <c r="N227" s="737"/>
      <c r="P227" s="835">
        <f t="shared" si="9"/>
        <v>1</v>
      </c>
      <c r="Q227" s="835">
        <f t="shared" si="10"/>
        <v>1</v>
      </c>
      <c r="R227" s="482">
        <f t="shared" si="11"/>
        <v>0</v>
      </c>
    </row>
    <row r="228" spans="3:18" ht="20.100000000000001" customHeight="1">
      <c r="C228" s="542">
        <v>214</v>
      </c>
      <c r="D228" s="870" t="str">
        <f>IF('D1.Occpcy&amp;Rent'!$D228="","",VLOOKUP($C228,'D1.Occpcy&amp;Rent'!$C$15:$K$414,2,FALSE))</f>
        <v/>
      </c>
      <c r="E228" s="871" t="str">
        <f>IF('D1.Occpcy&amp;Rent'!$D228="","",VLOOKUP($C228,'D1.Occpcy&amp;Rent'!$C$15:$K$414,3,FALSE))</f>
        <v/>
      </c>
      <c r="F228" s="539" t="str">
        <f>IF('D1.Occpcy&amp;Rent'!$D228="","",VLOOKUP($C228,'D1.Occpcy&amp;Rent'!$C$15:$K$414,9,FALSE))</f>
        <v/>
      </c>
      <c r="G228" s="868"/>
      <c r="H228" s="869"/>
      <c r="I228" s="830"/>
      <c r="J228" s="830"/>
      <c r="K228" s="830"/>
      <c r="L228" s="830"/>
      <c r="M228" s="599"/>
      <c r="N228" s="737"/>
      <c r="P228" s="835">
        <f t="shared" si="9"/>
        <v>1</v>
      </c>
      <c r="Q228" s="835">
        <f t="shared" si="10"/>
        <v>1</v>
      </c>
      <c r="R228" s="482">
        <f t="shared" si="11"/>
        <v>0</v>
      </c>
    </row>
    <row r="229" spans="3:18" ht="20.100000000000001" customHeight="1">
      <c r="C229" s="542">
        <v>215</v>
      </c>
      <c r="D229" s="870" t="str">
        <f>IF('D1.Occpcy&amp;Rent'!$D229="","",VLOOKUP($C229,'D1.Occpcy&amp;Rent'!$C$15:$K$414,2,FALSE))</f>
        <v/>
      </c>
      <c r="E229" s="871" t="str">
        <f>IF('D1.Occpcy&amp;Rent'!$D229="","",VLOOKUP($C229,'D1.Occpcy&amp;Rent'!$C$15:$K$414,3,FALSE))</f>
        <v/>
      </c>
      <c r="F229" s="539" t="str">
        <f>IF('D1.Occpcy&amp;Rent'!$D229="","",VLOOKUP($C229,'D1.Occpcy&amp;Rent'!$C$15:$K$414,9,FALSE))</f>
        <v/>
      </c>
      <c r="G229" s="868"/>
      <c r="H229" s="869"/>
      <c r="I229" s="830"/>
      <c r="J229" s="830"/>
      <c r="K229" s="830"/>
      <c r="L229" s="830"/>
      <c r="M229" s="599"/>
      <c r="N229" s="737"/>
      <c r="P229" s="835">
        <f t="shared" si="9"/>
        <v>1</v>
      </c>
      <c r="Q229" s="835">
        <f t="shared" si="10"/>
        <v>1</v>
      </c>
      <c r="R229" s="482">
        <f t="shared" si="11"/>
        <v>0</v>
      </c>
    </row>
    <row r="230" spans="3:18" ht="20.100000000000001" customHeight="1">
      <c r="C230" s="542">
        <v>216</v>
      </c>
      <c r="D230" s="870" t="str">
        <f>IF('D1.Occpcy&amp;Rent'!$D230="","",VLOOKUP($C230,'D1.Occpcy&amp;Rent'!$C$15:$K$414,2,FALSE))</f>
        <v/>
      </c>
      <c r="E230" s="871" t="str">
        <f>IF('D1.Occpcy&amp;Rent'!$D230="","",VLOOKUP($C230,'D1.Occpcy&amp;Rent'!$C$15:$K$414,3,FALSE))</f>
        <v/>
      </c>
      <c r="F230" s="539" t="str">
        <f>IF('D1.Occpcy&amp;Rent'!$D230="","",VLOOKUP($C230,'D1.Occpcy&amp;Rent'!$C$15:$K$414,9,FALSE))</f>
        <v/>
      </c>
      <c r="G230" s="868"/>
      <c r="H230" s="869"/>
      <c r="I230" s="830"/>
      <c r="J230" s="830"/>
      <c r="K230" s="830"/>
      <c r="L230" s="830"/>
      <c r="M230" s="599"/>
      <c r="N230" s="737"/>
      <c r="P230" s="835">
        <f t="shared" si="9"/>
        <v>1</v>
      </c>
      <c r="Q230" s="835">
        <f t="shared" si="10"/>
        <v>1</v>
      </c>
      <c r="R230" s="482">
        <f t="shared" si="11"/>
        <v>0</v>
      </c>
    </row>
    <row r="231" spans="3:18" ht="20.100000000000001" customHeight="1">
      <c r="C231" s="542">
        <v>217</v>
      </c>
      <c r="D231" s="870" t="str">
        <f>IF('D1.Occpcy&amp;Rent'!$D231="","",VLOOKUP($C231,'D1.Occpcy&amp;Rent'!$C$15:$K$414,2,FALSE))</f>
        <v/>
      </c>
      <c r="E231" s="871" t="str">
        <f>IF('D1.Occpcy&amp;Rent'!$D231="","",VLOOKUP($C231,'D1.Occpcy&amp;Rent'!$C$15:$K$414,3,FALSE))</f>
        <v/>
      </c>
      <c r="F231" s="539" t="str">
        <f>IF('D1.Occpcy&amp;Rent'!$D231="","",VLOOKUP($C231,'D1.Occpcy&amp;Rent'!$C$15:$K$414,9,FALSE))</f>
        <v/>
      </c>
      <c r="G231" s="868"/>
      <c r="H231" s="869"/>
      <c r="I231" s="830"/>
      <c r="J231" s="830"/>
      <c r="K231" s="830"/>
      <c r="L231" s="830"/>
      <c r="M231" s="599"/>
      <c r="N231" s="737"/>
      <c r="P231" s="835">
        <f t="shared" si="9"/>
        <v>1</v>
      </c>
      <c r="Q231" s="835">
        <f t="shared" si="10"/>
        <v>1</v>
      </c>
      <c r="R231" s="482">
        <f t="shared" si="11"/>
        <v>0</v>
      </c>
    </row>
    <row r="232" spans="3:18" ht="20.100000000000001" customHeight="1">
      <c r="C232" s="542">
        <v>218</v>
      </c>
      <c r="D232" s="870" t="str">
        <f>IF('D1.Occpcy&amp;Rent'!$D232="","",VLOOKUP($C232,'D1.Occpcy&amp;Rent'!$C$15:$K$414,2,FALSE))</f>
        <v/>
      </c>
      <c r="E232" s="871" t="str">
        <f>IF('D1.Occpcy&amp;Rent'!$D232="","",VLOOKUP($C232,'D1.Occpcy&amp;Rent'!$C$15:$K$414,3,FALSE))</f>
        <v/>
      </c>
      <c r="F232" s="539" t="str">
        <f>IF('D1.Occpcy&amp;Rent'!$D232="","",VLOOKUP($C232,'D1.Occpcy&amp;Rent'!$C$15:$K$414,9,FALSE))</f>
        <v/>
      </c>
      <c r="G232" s="868"/>
      <c r="H232" s="869"/>
      <c r="I232" s="830"/>
      <c r="J232" s="830"/>
      <c r="K232" s="830"/>
      <c r="L232" s="830"/>
      <c r="M232" s="599"/>
      <c r="N232" s="737"/>
      <c r="P232" s="835">
        <f t="shared" si="9"/>
        <v>1</v>
      </c>
      <c r="Q232" s="835">
        <f t="shared" si="10"/>
        <v>1</v>
      </c>
      <c r="R232" s="482">
        <f t="shared" si="11"/>
        <v>0</v>
      </c>
    </row>
    <row r="233" spans="3:18" ht="20.100000000000001" customHeight="1">
      <c r="C233" s="542">
        <v>219</v>
      </c>
      <c r="D233" s="870" t="str">
        <f>IF('D1.Occpcy&amp;Rent'!$D233="","",VLOOKUP($C233,'D1.Occpcy&amp;Rent'!$C$15:$K$414,2,FALSE))</f>
        <v/>
      </c>
      <c r="E233" s="871" t="str">
        <f>IF('D1.Occpcy&amp;Rent'!$D233="","",VLOOKUP($C233,'D1.Occpcy&amp;Rent'!$C$15:$K$414,3,FALSE))</f>
        <v/>
      </c>
      <c r="F233" s="539" t="str">
        <f>IF('D1.Occpcy&amp;Rent'!$D233="","",VLOOKUP($C233,'D1.Occpcy&amp;Rent'!$C$15:$K$414,9,FALSE))</f>
        <v/>
      </c>
      <c r="G233" s="868"/>
      <c r="H233" s="869"/>
      <c r="I233" s="830"/>
      <c r="J233" s="830"/>
      <c r="K233" s="830"/>
      <c r="L233" s="830"/>
      <c r="M233" s="599"/>
      <c r="N233" s="737"/>
      <c r="P233" s="835">
        <f t="shared" si="9"/>
        <v>1</v>
      </c>
      <c r="Q233" s="835">
        <f t="shared" si="10"/>
        <v>1</v>
      </c>
      <c r="R233" s="482">
        <f t="shared" si="11"/>
        <v>0</v>
      </c>
    </row>
    <row r="234" spans="3:18" ht="20.100000000000001" customHeight="1">
      <c r="C234" s="542">
        <v>220</v>
      </c>
      <c r="D234" s="870" t="str">
        <f>IF('D1.Occpcy&amp;Rent'!$D234="","",VLOOKUP($C234,'D1.Occpcy&amp;Rent'!$C$15:$K$414,2,FALSE))</f>
        <v/>
      </c>
      <c r="E234" s="871" t="str">
        <f>IF('D1.Occpcy&amp;Rent'!$D234="","",VLOOKUP($C234,'D1.Occpcy&amp;Rent'!$C$15:$K$414,3,FALSE))</f>
        <v/>
      </c>
      <c r="F234" s="539" t="str">
        <f>IF('D1.Occpcy&amp;Rent'!$D234="","",VLOOKUP($C234,'D1.Occpcy&amp;Rent'!$C$15:$K$414,9,FALSE))</f>
        <v/>
      </c>
      <c r="G234" s="868"/>
      <c r="H234" s="869"/>
      <c r="I234" s="830"/>
      <c r="J234" s="830"/>
      <c r="K234" s="830"/>
      <c r="L234" s="830"/>
      <c r="M234" s="599"/>
      <c r="N234" s="737"/>
      <c r="P234" s="835">
        <f t="shared" si="9"/>
        <v>1</v>
      </c>
      <c r="Q234" s="835">
        <f t="shared" si="10"/>
        <v>1</v>
      </c>
      <c r="R234" s="482">
        <f t="shared" si="11"/>
        <v>0</v>
      </c>
    </row>
    <row r="235" spans="3:18" ht="20.100000000000001" customHeight="1">
      <c r="C235" s="542">
        <v>221</v>
      </c>
      <c r="D235" s="870" t="str">
        <f>IF('D1.Occpcy&amp;Rent'!$D235="","",VLOOKUP($C235,'D1.Occpcy&amp;Rent'!$C$15:$K$414,2,FALSE))</f>
        <v/>
      </c>
      <c r="E235" s="871" t="str">
        <f>IF('D1.Occpcy&amp;Rent'!$D235="","",VLOOKUP($C235,'D1.Occpcy&amp;Rent'!$C$15:$K$414,3,FALSE))</f>
        <v/>
      </c>
      <c r="F235" s="539" t="str">
        <f>IF('D1.Occpcy&amp;Rent'!$D235="","",VLOOKUP($C235,'D1.Occpcy&amp;Rent'!$C$15:$K$414,9,FALSE))</f>
        <v/>
      </c>
      <c r="G235" s="868"/>
      <c r="H235" s="869"/>
      <c r="I235" s="830"/>
      <c r="J235" s="830"/>
      <c r="K235" s="830"/>
      <c r="L235" s="830"/>
      <c r="M235" s="599"/>
      <c r="N235" s="737"/>
      <c r="P235" s="835">
        <f t="shared" si="9"/>
        <v>1</v>
      </c>
      <c r="Q235" s="835">
        <f t="shared" si="10"/>
        <v>1</v>
      </c>
      <c r="R235" s="482">
        <f t="shared" si="11"/>
        <v>0</v>
      </c>
    </row>
    <row r="236" spans="3:18" ht="20.100000000000001" customHeight="1">
      <c r="C236" s="542">
        <v>222</v>
      </c>
      <c r="D236" s="870" t="str">
        <f>IF('D1.Occpcy&amp;Rent'!$D236="","",VLOOKUP($C236,'D1.Occpcy&amp;Rent'!$C$15:$K$414,2,FALSE))</f>
        <v/>
      </c>
      <c r="E236" s="871" t="str">
        <f>IF('D1.Occpcy&amp;Rent'!$D236="","",VLOOKUP($C236,'D1.Occpcy&amp;Rent'!$C$15:$K$414,3,FALSE))</f>
        <v/>
      </c>
      <c r="F236" s="539" t="str">
        <f>IF('D1.Occpcy&amp;Rent'!$D236="","",VLOOKUP($C236,'D1.Occpcy&amp;Rent'!$C$15:$K$414,9,FALSE))</f>
        <v/>
      </c>
      <c r="G236" s="868"/>
      <c r="H236" s="869"/>
      <c r="I236" s="830"/>
      <c r="J236" s="830"/>
      <c r="K236" s="830"/>
      <c r="L236" s="830"/>
      <c r="M236" s="599"/>
      <c r="N236" s="737"/>
      <c r="P236" s="835">
        <f t="shared" si="9"/>
        <v>1</v>
      </c>
      <c r="Q236" s="835">
        <f t="shared" si="10"/>
        <v>1</v>
      </c>
      <c r="R236" s="482">
        <f t="shared" si="11"/>
        <v>0</v>
      </c>
    </row>
    <row r="237" spans="3:18" ht="20.100000000000001" customHeight="1">
      <c r="C237" s="542">
        <v>223</v>
      </c>
      <c r="D237" s="870" t="str">
        <f>IF('D1.Occpcy&amp;Rent'!$D237="","",VLOOKUP($C237,'D1.Occpcy&amp;Rent'!$C$15:$K$414,2,FALSE))</f>
        <v/>
      </c>
      <c r="E237" s="871" t="str">
        <f>IF('D1.Occpcy&amp;Rent'!$D237="","",VLOOKUP($C237,'D1.Occpcy&amp;Rent'!$C$15:$K$414,3,FALSE))</f>
        <v/>
      </c>
      <c r="F237" s="539" t="str">
        <f>IF('D1.Occpcy&amp;Rent'!$D237="","",VLOOKUP($C237,'D1.Occpcy&amp;Rent'!$C$15:$K$414,9,FALSE))</f>
        <v/>
      </c>
      <c r="G237" s="868"/>
      <c r="H237" s="869"/>
      <c r="I237" s="830"/>
      <c r="J237" s="830"/>
      <c r="K237" s="830"/>
      <c r="L237" s="830"/>
      <c r="M237" s="599"/>
      <c r="N237" s="737"/>
      <c r="P237" s="835">
        <f t="shared" si="9"/>
        <v>1</v>
      </c>
      <c r="Q237" s="835">
        <f t="shared" si="10"/>
        <v>1</v>
      </c>
      <c r="R237" s="482">
        <f t="shared" si="11"/>
        <v>0</v>
      </c>
    </row>
    <row r="238" spans="3:18" ht="20.100000000000001" customHeight="1">
      <c r="C238" s="542">
        <v>224</v>
      </c>
      <c r="D238" s="870" t="str">
        <f>IF('D1.Occpcy&amp;Rent'!$D238="","",VLOOKUP($C238,'D1.Occpcy&amp;Rent'!$C$15:$K$414,2,FALSE))</f>
        <v/>
      </c>
      <c r="E238" s="871" t="str">
        <f>IF('D1.Occpcy&amp;Rent'!$D238="","",VLOOKUP($C238,'D1.Occpcy&amp;Rent'!$C$15:$K$414,3,FALSE))</f>
        <v/>
      </c>
      <c r="F238" s="539" t="str">
        <f>IF('D1.Occpcy&amp;Rent'!$D238="","",VLOOKUP($C238,'D1.Occpcy&amp;Rent'!$C$15:$K$414,9,FALSE))</f>
        <v/>
      </c>
      <c r="G238" s="868"/>
      <c r="H238" s="869"/>
      <c r="I238" s="830"/>
      <c r="J238" s="830"/>
      <c r="K238" s="830"/>
      <c r="L238" s="830"/>
      <c r="M238" s="599"/>
      <c r="N238" s="737"/>
      <c r="P238" s="835">
        <f t="shared" si="9"/>
        <v>1</v>
      </c>
      <c r="Q238" s="835">
        <f t="shared" si="10"/>
        <v>1</v>
      </c>
      <c r="R238" s="482">
        <f t="shared" si="11"/>
        <v>0</v>
      </c>
    </row>
    <row r="239" spans="3:18" ht="20.100000000000001" customHeight="1">
      <c r="C239" s="542">
        <v>225</v>
      </c>
      <c r="D239" s="870" t="str">
        <f>IF('D1.Occpcy&amp;Rent'!$D239="","",VLOOKUP($C239,'D1.Occpcy&amp;Rent'!$C$15:$K$414,2,FALSE))</f>
        <v/>
      </c>
      <c r="E239" s="871" t="str">
        <f>IF('D1.Occpcy&amp;Rent'!$D239="","",VLOOKUP($C239,'D1.Occpcy&amp;Rent'!$C$15:$K$414,3,FALSE))</f>
        <v/>
      </c>
      <c r="F239" s="539" t="str">
        <f>IF('D1.Occpcy&amp;Rent'!$D239="","",VLOOKUP($C239,'D1.Occpcy&amp;Rent'!$C$15:$K$414,9,FALSE))</f>
        <v/>
      </c>
      <c r="G239" s="868"/>
      <c r="H239" s="869"/>
      <c r="I239" s="830"/>
      <c r="J239" s="830"/>
      <c r="K239" s="830"/>
      <c r="L239" s="830"/>
      <c r="M239" s="599"/>
      <c r="N239" s="737"/>
      <c r="P239" s="835">
        <f t="shared" si="9"/>
        <v>1</v>
      </c>
      <c r="Q239" s="835">
        <f t="shared" si="10"/>
        <v>1</v>
      </c>
      <c r="R239" s="482">
        <f t="shared" si="11"/>
        <v>0</v>
      </c>
    </row>
    <row r="240" spans="3:18" ht="20.100000000000001" customHeight="1">
      <c r="C240" s="542">
        <v>226</v>
      </c>
      <c r="D240" s="870" t="str">
        <f>IF('D1.Occpcy&amp;Rent'!$D240="","",VLOOKUP($C240,'D1.Occpcy&amp;Rent'!$C$15:$K$414,2,FALSE))</f>
        <v/>
      </c>
      <c r="E240" s="871" t="str">
        <f>IF('D1.Occpcy&amp;Rent'!$D240="","",VLOOKUP($C240,'D1.Occpcy&amp;Rent'!$C$15:$K$414,3,FALSE))</f>
        <v/>
      </c>
      <c r="F240" s="539" t="str">
        <f>IF('D1.Occpcy&amp;Rent'!$D240="","",VLOOKUP($C240,'D1.Occpcy&amp;Rent'!$C$15:$K$414,9,FALSE))</f>
        <v/>
      </c>
      <c r="G240" s="868"/>
      <c r="H240" s="869"/>
      <c r="I240" s="830"/>
      <c r="J240" s="830"/>
      <c r="K240" s="830"/>
      <c r="L240" s="830"/>
      <c r="M240" s="599"/>
      <c r="N240" s="737"/>
      <c r="P240" s="835">
        <f t="shared" si="9"/>
        <v>1</v>
      </c>
      <c r="Q240" s="835">
        <f t="shared" si="10"/>
        <v>1</v>
      </c>
      <c r="R240" s="482">
        <f t="shared" si="11"/>
        <v>0</v>
      </c>
    </row>
    <row r="241" spans="3:18" ht="20.100000000000001" customHeight="1">
      <c r="C241" s="542">
        <v>227</v>
      </c>
      <c r="D241" s="870" t="str">
        <f>IF('D1.Occpcy&amp;Rent'!$D241="","",VLOOKUP($C241,'D1.Occpcy&amp;Rent'!$C$15:$K$414,2,FALSE))</f>
        <v/>
      </c>
      <c r="E241" s="871" t="str">
        <f>IF('D1.Occpcy&amp;Rent'!$D241="","",VLOOKUP($C241,'D1.Occpcy&amp;Rent'!$C$15:$K$414,3,FALSE))</f>
        <v/>
      </c>
      <c r="F241" s="539" t="str">
        <f>IF('D1.Occpcy&amp;Rent'!$D241="","",VLOOKUP($C241,'D1.Occpcy&amp;Rent'!$C$15:$K$414,9,FALSE))</f>
        <v/>
      </c>
      <c r="G241" s="868"/>
      <c r="H241" s="869"/>
      <c r="I241" s="830"/>
      <c r="J241" s="830"/>
      <c r="K241" s="830"/>
      <c r="L241" s="830"/>
      <c r="M241" s="599"/>
      <c r="N241" s="737"/>
      <c r="P241" s="835">
        <f t="shared" si="9"/>
        <v>1</v>
      </c>
      <c r="Q241" s="835">
        <f t="shared" si="10"/>
        <v>1</v>
      </c>
      <c r="R241" s="482">
        <f t="shared" si="11"/>
        <v>0</v>
      </c>
    </row>
    <row r="242" spans="3:18" ht="20.100000000000001" customHeight="1">
      <c r="C242" s="542">
        <v>228</v>
      </c>
      <c r="D242" s="870" t="str">
        <f>IF('D1.Occpcy&amp;Rent'!$D242="","",VLOOKUP($C242,'D1.Occpcy&amp;Rent'!$C$15:$K$414,2,FALSE))</f>
        <v/>
      </c>
      <c r="E242" s="871" t="str">
        <f>IF('D1.Occpcy&amp;Rent'!$D242="","",VLOOKUP($C242,'D1.Occpcy&amp;Rent'!$C$15:$K$414,3,FALSE))</f>
        <v/>
      </c>
      <c r="F242" s="539" t="str">
        <f>IF('D1.Occpcy&amp;Rent'!$D242="","",VLOOKUP($C242,'D1.Occpcy&amp;Rent'!$C$15:$K$414,9,FALSE))</f>
        <v/>
      </c>
      <c r="G242" s="868"/>
      <c r="H242" s="869"/>
      <c r="I242" s="830"/>
      <c r="J242" s="830"/>
      <c r="K242" s="830"/>
      <c r="L242" s="830"/>
      <c r="M242" s="599"/>
      <c r="N242" s="737"/>
      <c r="P242" s="835">
        <f t="shared" si="9"/>
        <v>1</v>
      </c>
      <c r="Q242" s="835">
        <f t="shared" si="10"/>
        <v>1</v>
      </c>
      <c r="R242" s="482">
        <f t="shared" si="11"/>
        <v>0</v>
      </c>
    </row>
    <row r="243" spans="3:18" ht="20.100000000000001" customHeight="1">
      <c r="C243" s="542">
        <v>229</v>
      </c>
      <c r="D243" s="870" t="str">
        <f>IF('D1.Occpcy&amp;Rent'!$D243="","",VLOOKUP($C243,'D1.Occpcy&amp;Rent'!$C$15:$K$414,2,FALSE))</f>
        <v/>
      </c>
      <c r="E243" s="871" t="str">
        <f>IF('D1.Occpcy&amp;Rent'!$D243="","",VLOOKUP($C243,'D1.Occpcy&amp;Rent'!$C$15:$K$414,3,FALSE))</f>
        <v/>
      </c>
      <c r="F243" s="539" t="str">
        <f>IF('D1.Occpcy&amp;Rent'!$D243="","",VLOOKUP($C243,'D1.Occpcy&amp;Rent'!$C$15:$K$414,9,FALSE))</f>
        <v/>
      </c>
      <c r="G243" s="868"/>
      <c r="H243" s="869"/>
      <c r="I243" s="830"/>
      <c r="J243" s="830"/>
      <c r="K243" s="830"/>
      <c r="L243" s="830"/>
      <c r="M243" s="599"/>
      <c r="N243" s="737"/>
      <c r="P243" s="835">
        <f t="shared" si="9"/>
        <v>1</v>
      </c>
      <c r="Q243" s="835">
        <f t="shared" si="10"/>
        <v>1</v>
      </c>
      <c r="R243" s="482">
        <f t="shared" si="11"/>
        <v>0</v>
      </c>
    </row>
    <row r="244" spans="3:18" ht="20.100000000000001" customHeight="1">
      <c r="C244" s="542">
        <v>230</v>
      </c>
      <c r="D244" s="870" t="str">
        <f>IF('D1.Occpcy&amp;Rent'!$D244="","",VLOOKUP($C244,'D1.Occpcy&amp;Rent'!$C$15:$K$414,2,FALSE))</f>
        <v/>
      </c>
      <c r="E244" s="871" t="str">
        <f>IF('D1.Occpcy&amp;Rent'!$D244="","",VLOOKUP($C244,'D1.Occpcy&amp;Rent'!$C$15:$K$414,3,FALSE))</f>
        <v/>
      </c>
      <c r="F244" s="539" t="str">
        <f>IF('D1.Occpcy&amp;Rent'!$D244="","",VLOOKUP($C244,'D1.Occpcy&amp;Rent'!$C$15:$K$414,9,FALSE))</f>
        <v/>
      </c>
      <c r="G244" s="868"/>
      <c r="H244" s="869"/>
      <c r="I244" s="830"/>
      <c r="J244" s="830"/>
      <c r="K244" s="830"/>
      <c r="L244" s="830"/>
      <c r="M244" s="599"/>
      <c r="N244" s="737"/>
      <c r="P244" s="835">
        <f t="shared" si="9"/>
        <v>1</v>
      </c>
      <c r="Q244" s="835">
        <f t="shared" si="10"/>
        <v>1</v>
      </c>
      <c r="R244" s="482">
        <f t="shared" si="11"/>
        <v>0</v>
      </c>
    </row>
    <row r="245" spans="3:18" ht="20.100000000000001" customHeight="1">
      <c r="C245" s="542">
        <v>231</v>
      </c>
      <c r="D245" s="870" t="str">
        <f>IF('D1.Occpcy&amp;Rent'!$D245="","",VLOOKUP($C245,'D1.Occpcy&amp;Rent'!$C$15:$K$414,2,FALSE))</f>
        <v/>
      </c>
      <c r="E245" s="871" t="str">
        <f>IF('D1.Occpcy&amp;Rent'!$D245="","",VLOOKUP($C245,'D1.Occpcy&amp;Rent'!$C$15:$K$414,3,FALSE))</f>
        <v/>
      </c>
      <c r="F245" s="539" t="str">
        <f>IF('D1.Occpcy&amp;Rent'!$D245="","",VLOOKUP($C245,'D1.Occpcy&amp;Rent'!$C$15:$K$414,9,FALSE))</f>
        <v/>
      </c>
      <c r="G245" s="868"/>
      <c r="H245" s="869"/>
      <c r="I245" s="830"/>
      <c r="J245" s="830"/>
      <c r="K245" s="830"/>
      <c r="L245" s="830"/>
      <c r="M245" s="599"/>
      <c r="N245" s="737"/>
      <c r="P245" s="835">
        <f t="shared" si="9"/>
        <v>1</v>
      </c>
      <c r="Q245" s="835">
        <f t="shared" si="10"/>
        <v>1</v>
      </c>
      <c r="R245" s="482">
        <f t="shared" si="11"/>
        <v>0</v>
      </c>
    </row>
    <row r="246" spans="3:18" ht="20.100000000000001" customHeight="1">
      <c r="C246" s="542">
        <v>232</v>
      </c>
      <c r="D246" s="870" t="str">
        <f>IF('D1.Occpcy&amp;Rent'!$D246="","",VLOOKUP($C246,'D1.Occpcy&amp;Rent'!$C$15:$K$414,2,FALSE))</f>
        <v/>
      </c>
      <c r="E246" s="871" t="str">
        <f>IF('D1.Occpcy&amp;Rent'!$D246="","",VLOOKUP($C246,'D1.Occpcy&amp;Rent'!$C$15:$K$414,3,FALSE))</f>
        <v/>
      </c>
      <c r="F246" s="539" t="str">
        <f>IF('D1.Occpcy&amp;Rent'!$D246="","",VLOOKUP($C246,'D1.Occpcy&amp;Rent'!$C$15:$K$414,9,FALSE))</f>
        <v/>
      </c>
      <c r="G246" s="868"/>
      <c r="H246" s="869"/>
      <c r="I246" s="830"/>
      <c r="J246" s="830"/>
      <c r="K246" s="830"/>
      <c r="L246" s="830"/>
      <c r="M246" s="599"/>
      <c r="N246" s="737"/>
      <c r="P246" s="835">
        <f t="shared" si="9"/>
        <v>1</v>
      </c>
      <c r="Q246" s="835">
        <f t="shared" si="10"/>
        <v>1</v>
      </c>
      <c r="R246" s="482">
        <f t="shared" si="11"/>
        <v>0</v>
      </c>
    </row>
    <row r="247" spans="3:18" ht="20.100000000000001" customHeight="1">
      <c r="C247" s="542">
        <v>233</v>
      </c>
      <c r="D247" s="870" t="str">
        <f>IF('D1.Occpcy&amp;Rent'!$D247="","",VLOOKUP($C247,'D1.Occpcy&amp;Rent'!$C$15:$K$414,2,FALSE))</f>
        <v/>
      </c>
      <c r="E247" s="871" t="str">
        <f>IF('D1.Occpcy&amp;Rent'!$D247="","",VLOOKUP($C247,'D1.Occpcy&amp;Rent'!$C$15:$K$414,3,FALSE))</f>
        <v/>
      </c>
      <c r="F247" s="539" t="str">
        <f>IF('D1.Occpcy&amp;Rent'!$D247="","",VLOOKUP($C247,'D1.Occpcy&amp;Rent'!$C$15:$K$414,9,FALSE))</f>
        <v/>
      </c>
      <c r="G247" s="868"/>
      <c r="H247" s="869"/>
      <c r="I247" s="830"/>
      <c r="J247" s="830"/>
      <c r="K247" s="830"/>
      <c r="L247" s="830"/>
      <c r="M247" s="599"/>
      <c r="N247" s="737"/>
      <c r="P247" s="835">
        <f t="shared" si="9"/>
        <v>1</v>
      </c>
      <c r="Q247" s="835">
        <f t="shared" si="10"/>
        <v>1</v>
      </c>
      <c r="R247" s="482">
        <f t="shared" si="11"/>
        <v>0</v>
      </c>
    </row>
    <row r="248" spans="3:18" ht="20.100000000000001" customHeight="1">
      <c r="C248" s="542">
        <v>234</v>
      </c>
      <c r="D248" s="870" t="str">
        <f>IF('D1.Occpcy&amp;Rent'!$D248="","",VLOOKUP($C248,'D1.Occpcy&amp;Rent'!$C$15:$K$414,2,FALSE))</f>
        <v/>
      </c>
      <c r="E248" s="871" t="str">
        <f>IF('D1.Occpcy&amp;Rent'!$D248="","",VLOOKUP($C248,'D1.Occpcy&amp;Rent'!$C$15:$K$414,3,FALSE))</f>
        <v/>
      </c>
      <c r="F248" s="539" t="str">
        <f>IF('D1.Occpcy&amp;Rent'!$D248="","",VLOOKUP($C248,'D1.Occpcy&amp;Rent'!$C$15:$K$414,9,FALSE))</f>
        <v/>
      </c>
      <c r="G248" s="868"/>
      <c r="H248" s="869"/>
      <c r="I248" s="830"/>
      <c r="J248" s="830"/>
      <c r="K248" s="830"/>
      <c r="L248" s="830"/>
      <c r="M248" s="599"/>
      <c r="N248" s="737"/>
      <c r="P248" s="835">
        <f t="shared" si="9"/>
        <v>1</v>
      </c>
      <c r="Q248" s="835">
        <f t="shared" si="10"/>
        <v>1</v>
      </c>
      <c r="R248" s="482">
        <f t="shared" si="11"/>
        <v>0</v>
      </c>
    </row>
    <row r="249" spans="3:18" ht="20.100000000000001" customHeight="1">
      <c r="C249" s="542">
        <v>235</v>
      </c>
      <c r="D249" s="870" t="str">
        <f>IF('D1.Occpcy&amp;Rent'!$D249="","",VLOOKUP($C249,'D1.Occpcy&amp;Rent'!$C$15:$K$414,2,FALSE))</f>
        <v/>
      </c>
      <c r="E249" s="871" t="str">
        <f>IF('D1.Occpcy&amp;Rent'!$D249="","",VLOOKUP($C249,'D1.Occpcy&amp;Rent'!$C$15:$K$414,3,FALSE))</f>
        <v/>
      </c>
      <c r="F249" s="539" t="str">
        <f>IF('D1.Occpcy&amp;Rent'!$D249="","",VLOOKUP($C249,'D1.Occpcy&amp;Rent'!$C$15:$K$414,9,FALSE))</f>
        <v/>
      </c>
      <c r="G249" s="868"/>
      <c r="H249" s="869"/>
      <c r="I249" s="830"/>
      <c r="J249" s="830"/>
      <c r="K249" s="830"/>
      <c r="L249" s="830"/>
      <c r="M249" s="599"/>
      <c r="N249" s="737"/>
      <c r="P249" s="835">
        <f t="shared" si="9"/>
        <v>1</v>
      </c>
      <c r="Q249" s="835">
        <f t="shared" si="10"/>
        <v>1</v>
      </c>
      <c r="R249" s="482">
        <f t="shared" si="11"/>
        <v>0</v>
      </c>
    </row>
    <row r="250" spans="3:18" ht="20.100000000000001" customHeight="1">
      <c r="C250" s="542">
        <v>236</v>
      </c>
      <c r="D250" s="870" t="str">
        <f>IF('D1.Occpcy&amp;Rent'!$D250="","",VLOOKUP($C250,'D1.Occpcy&amp;Rent'!$C$15:$K$414,2,FALSE))</f>
        <v/>
      </c>
      <c r="E250" s="871" t="str">
        <f>IF('D1.Occpcy&amp;Rent'!$D250="","",VLOOKUP($C250,'D1.Occpcy&amp;Rent'!$C$15:$K$414,3,FALSE))</f>
        <v/>
      </c>
      <c r="F250" s="539" t="str">
        <f>IF('D1.Occpcy&amp;Rent'!$D250="","",VLOOKUP($C250,'D1.Occpcy&amp;Rent'!$C$15:$K$414,9,FALSE))</f>
        <v/>
      </c>
      <c r="G250" s="868"/>
      <c r="H250" s="869"/>
      <c r="I250" s="830"/>
      <c r="J250" s="830"/>
      <c r="K250" s="830"/>
      <c r="L250" s="830"/>
      <c r="M250" s="599"/>
      <c r="N250" s="737"/>
      <c r="P250" s="835">
        <f t="shared" si="9"/>
        <v>1</v>
      </c>
      <c r="Q250" s="835">
        <f t="shared" si="10"/>
        <v>1</v>
      </c>
      <c r="R250" s="482">
        <f t="shared" si="11"/>
        <v>0</v>
      </c>
    </row>
    <row r="251" spans="3:18" ht="20.100000000000001" customHeight="1">
      <c r="C251" s="542">
        <v>237</v>
      </c>
      <c r="D251" s="870" t="str">
        <f>IF('D1.Occpcy&amp;Rent'!$D251="","",VLOOKUP($C251,'D1.Occpcy&amp;Rent'!$C$15:$K$414,2,FALSE))</f>
        <v/>
      </c>
      <c r="E251" s="871" t="str">
        <f>IF('D1.Occpcy&amp;Rent'!$D251="","",VLOOKUP($C251,'D1.Occpcy&amp;Rent'!$C$15:$K$414,3,FALSE))</f>
        <v/>
      </c>
      <c r="F251" s="539" t="str">
        <f>IF('D1.Occpcy&amp;Rent'!$D251="","",VLOOKUP($C251,'D1.Occpcy&amp;Rent'!$C$15:$K$414,9,FALSE))</f>
        <v/>
      </c>
      <c r="G251" s="868"/>
      <c r="H251" s="869"/>
      <c r="I251" s="830"/>
      <c r="J251" s="830"/>
      <c r="K251" s="830"/>
      <c r="L251" s="830"/>
      <c r="M251" s="599"/>
      <c r="N251" s="737"/>
      <c r="P251" s="835">
        <f t="shared" si="9"/>
        <v>1</v>
      </c>
      <c r="Q251" s="835">
        <f t="shared" si="10"/>
        <v>1</v>
      </c>
      <c r="R251" s="482">
        <f t="shared" si="11"/>
        <v>0</v>
      </c>
    </row>
    <row r="252" spans="3:18" ht="20.100000000000001" customHeight="1">
      <c r="C252" s="542">
        <v>238</v>
      </c>
      <c r="D252" s="870" t="str">
        <f>IF('D1.Occpcy&amp;Rent'!$D252="","",VLOOKUP($C252,'D1.Occpcy&amp;Rent'!$C$15:$K$414,2,FALSE))</f>
        <v/>
      </c>
      <c r="E252" s="871" t="str">
        <f>IF('D1.Occpcy&amp;Rent'!$D252="","",VLOOKUP($C252,'D1.Occpcy&amp;Rent'!$C$15:$K$414,3,FALSE))</f>
        <v/>
      </c>
      <c r="F252" s="539" t="str">
        <f>IF('D1.Occpcy&amp;Rent'!$D252="","",VLOOKUP($C252,'D1.Occpcy&amp;Rent'!$C$15:$K$414,9,FALSE))</f>
        <v/>
      </c>
      <c r="G252" s="868"/>
      <c r="H252" s="869"/>
      <c r="I252" s="830"/>
      <c r="J252" s="830"/>
      <c r="K252" s="830"/>
      <c r="L252" s="830"/>
      <c r="M252" s="599"/>
      <c r="N252" s="737"/>
      <c r="P252" s="835">
        <f t="shared" si="9"/>
        <v>1</v>
      </c>
      <c r="Q252" s="835">
        <f t="shared" si="10"/>
        <v>1</v>
      </c>
      <c r="R252" s="482">
        <f t="shared" si="11"/>
        <v>0</v>
      </c>
    </row>
    <row r="253" spans="3:18" ht="20.100000000000001" customHeight="1">
      <c r="C253" s="542">
        <v>239</v>
      </c>
      <c r="D253" s="870" t="str">
        <f>IF('D1.Occpcy&amp;Rent'!$D253="","",VLOOKUP($C253,'D1.Occpcy&amp;Rent'!$C$15:$K$414,2,FALSE))</f>
        <v/>
      </c>
      <c r="E253" s="871" t="str">
        <f>IF('D1.Occpcy&amp;Rent'!$D253="","",VLOOKUP($C253,'D1.Occpcy&amp;Rent'!$C$15:$K$414,3,FALSE))</f>
        <v/>
      </c>
      <c r="F253" s="539" t="str">
        <f>IF('D1.Occpcy&amp;Rent'!$D253="","",VLOOKUP($C253,'D1.Occpcy&amp;Rent'!$C$15:$K$414,9,FALSE))</f>
        <v/>
      </c>
      <c r="G253" s="868"/>
      <c r="H253" s="869"/>
      <c r="I253" s="830"/>
      <c r="J253" s="830"/>
      <c r="K253" s="830"/>
      <c r="L253" s="830"/>
      <c r="M253" s="599"/>
      <c r="N253" s="737"/>
      <c r="P253" s="835">
        <f t="shared" si="9"/>
        <v>1</v>
      </c>
      <c r="Q253" s="835">
        <f t="shared" si="10"/>
        <v>1</v>
      </c>
      <c r="R253" s="482">
        <f t="shared" si="11"/>
        <v>0</v>
      </c>
    </row>
    <row r="254" spans="3:18" ht="20.100000000000001" customHeight="1">
      <c r="C254" s="542">
        <v>240</v>
      </c>
      <c r="D254" s="870" t="str">
        <f>IF('D1.Occpcy&amp;Rent'!$D254="","",VLOOKUP($C254,'D1.Occpcy&amp;Rent'!$C$15:$K$414,2,FALSE))</f>
        <v/>
      </c>
      <c r="E254" s="871" t="str">
        <f>IF('D1.Occpcy&amp;Rent'!$D254="","",VLOOKUP($C254,'D1.Occpcy&amp;Rent'!$C$15:$K$414,3,FALSE))</f>
        <v/>
      </c>
      <c r="F254" s="539" t="str">
        <f>IF('D1.Occpcy&amp;Rent'!$D254="","",VLOOKUP($C254,'D1.Occpcy&amp;Rent'!$C$15:$K$414,9,FALSE))</f>
        <v/>
      </c>
      <c r="G254" s="868"/>
      <c r="H254" s="869"/>
      <c r="I254" s="830"/>
      <c r="J254" s="830"/>
      <c r="K254" s="830"/>
      <c r="L254" s="830"/>
      <c r="M254" s="599"/>
      <c r="N254" s="737"/>
      <c r="P254" s="835">
        <f t="shared" si="9"/>
        <v>1</v>
      </c>
      <c r="Q254" s="835">
        <f t="shared" si="10"/>
        <v>1</v>
      </c>
      <c r="R254" s="482">
        <f t="shared" si="11"/>
        <v>0</v>
      </c>
    </row>
    <row r="255" spans="3:18" ht="20.100000000000001" customHeight="1">
      <c r="C255" s="542">
        <v>241</v>
      </c>
      <c r="D255" s="870" t="str">
        <f>IF('D1.Occpcy&amp;Rent'!$D255="","",VLOOKUP($C255,'D1.Occpcy&amp;Rent'!$C$15:$K$414,2,FALSE))</f>
        <v/>
      </c>
      <c r="E255" s="871" t="str">
        <f>IF('D1.Occpcy&amp;Rent'!$D255="","",VLOOKUP($C255,'D1.Occpcy&amp;Rent'!$C$15:$K$414,3,FALSE))</f>
        <v/>
      </c>
      <c r="F255" s="539" t="str">
        <f>IF('D1.Occpcy&amp;Rent'!$D255="","",VLOOKUP($C255,'D1.Occpcy&amp;Rent'!$C$15:$K$414,9,FALSE))</f>
        <v/>
      </c>
      <c r="G255" s="868"/>
      <c r="H255" s="869"/>
      <c r="I255" s="830"/>
      <c r="J255" s="830"/>
      <c r="K255" s="830"/>
      <c r="L255" s="830"/>
      <c r="M255" s="599"/>
      <c r="N255" s="737"/>
      <c r="P255" s="835">
        <f t="shared" si="9"/>
        <v>1</v>
      </c>
      <c r="Q255" s="835">
        <f t="shared" si="10"/>
        <v>1</v>
      </c>
      <c r="R255" s="482">
        <f t="shared" si="11"/>
        <v>0</v>
      </c>
    </row>
    <row r="256" spans="3:18" ht="20.100000000000001" customHeight="1">
      <c r="C256" s="542">
        <v>242</v>
      </c>
      <c r="D256" s="870" t="str">
        <f>IF('D1.Occpcy&amp;Rent'!$D256="","",VLOOKUP($C256,'D1.Occpcy&amp;Rent'!$C$15:$K$414,2,FALSE))</f>
        <v/>
      </c>
      <c r="E256" s="871" t="str">
        <f>IF('D1.Occpcy&amp;Rent'!$D256="","",VLOOKUP($C256,'D1.Occpcy&amp;Rent'!$C$15:$K$414,3,FALSE))</f>
        <v/>
      </c>
      <c r="F256" s="539" t="str">
        <f>IF('D1.Occpcy&amp;Rent'!$D256="","",VLOOKUP($C256,'D1.Occpcy&amp;Rent'!$C$15:$K$414,9,FALSE))</f>
        <v/>
      </c>
      <c r="G256" s="868"/>
      <c r="H256" s="869"/>
      <c r="I256" s="830"/>
      <c r="J256" s="830"/>
      <c r="K256" s="830"/>
      <c r="L256" s="830"/>
      <c r="M256" s="599"/>
      <c r="N256" s="737"/>
      <c r="P256" s="835">
        <f t="shared" si="9"/>
        <v>1</v>
      </c>
      <c r="Q256" s="835">
        <f t="shared" si="10"/>
        <v>1</v>
      </c>
      <c r="R256" s="482">
        <f t="shared" si="11"/>
        <v>0</v>
      </c>
    </row>
    <row r="257" spans="3:18" ht="20.100000000000001" customHeight="1">
      <c r="C257" s="542">
        <v>243</v>
      </c>
      <c r="D257" s="870" t="str">
        <f>IF('D1.Occpcy&amp;Rent'!$D257="","",VLOOKUP($C257,'D1.Occpcy&amp;Rent'!$C$15:$K$414,2,FALSE))</f>
        <v/>
      </c>
      <c r="E257" s="871" t="str">
        <f>IF('D1.Occpcy&amp;Rent'!$D257="","",VLOOKUP($C257,'D1.Occpcy&amp;Rent'!$C$15:$K$414,3,FALSE))</f>
        <v/>
      </c>
      <c r="F257" s="539" t="str">
        <f>IF('D1.Occpcy&amp;Rent'!$D257="","",VLOOKUP($C257,'D1.Occpcy&amp;Rent'!$C$15:$K$414,9,FALSE))</f>
        <v/>
      </c>
      <c r="G257" s="868"/>
      <c r="H257" s="869"/>
      <c r="I257" s="830"/>
      <c r="J257" s="830"/>
      <c r="K257" s="830"/>
      <c r="L257" s="830"/>
      <c r="M257" s="599"/>
      <c r="N257" s="737"/>
      <c r="P257" s="835">
        <f t="shared" si="9"/>
        <v>1</v>
      </c>
      <c r="Q257" s="835">
        <f t="shared" si="10"/>
        <v>1</v>
      </c>
      <c r="R257" s="482">
        <f t="shared" si="11"/>
        <v>0</v>
      </c>
    </row>
    <row r="258" spans="3:18" ht="20.100000000000001" customHeight="1">
      <c r="C258" s="542">
        <v>244</v>
      </c>
      <c r="D258" s="870" t="str">
        <f>IF('D1.Occpcy&amp;Rent'!$D258="","",VLOOKUP($C258,'D1.Occpcy&amp;Rent'!$C$15:$K$414,2,FALSE))</f>
        <v/>
      </c>
      <c r="E258" s="871" t="str">
        <f>IF('D1.Occpcy&amp;Rent'!$D258="","",VLOOKUP($C258,'D1.Occpcy&amp;Rent'!$C$15:$K$414,3,FALSE))</f>
        <v/>
      </c>
      <c r="F258" s="539" t="str">
        <f>IF('D1.Occpcy&amp;Rent'!$D258="","",VLOOKUP($C258,'D1.Occpcy&amp;Rent'!$C$15:$K$414,9,FALSE))</f>
        <v/>
      </c>
      <c r="G258" s="868"/>
      <c r="H258" s="869"/>
      <c r="I258" s="830"/>
      <c r="J258" s="830"/>
      <c r="K258" s="830"/>
      <c r="L258" s="830"/>
      <c r="M258" s="599"/>
      <c r="N258" s="737"/>
      <c r="P258" s="835">
        <f t="shared" si="9"/>
        <v>1</v>
      </c>
      <c r="Q258" s="835">
        <f t="shared" si="10"/>
        <v>1</v>
      </c>
      <c r="R258" s="482">
        <f t="shared" si="11"/>
        <v>0</v>
      </c>
    </row>
    <row r="259" spans="3:18" ht="20.100000000000001" customHeight="1">
      <c r="C259" s="542">
        <v>245</v>
      </c>
      <c r="D259" s="870" t="str">
        <f>IF('D1.Occpcy&amp;Rent'!$D259="","",VLOOKUP($C259,'D1.Occpcy&amp;Rent'!$C$15:$K$414,2,FALSE))</f>
        <v/>
      </c>
      <c r="E259" s="871" t="str">
        <f>IF('D1.Occpcy&amp;Rent'!$D259="","",VLOOKUP($C259,'D1.Occpcy&amp;Rent'!$C$15:$K$414,3,FALSE))</f>
        <v/>
      </c>
      <c r="F259" s="539" t="str">
        <f>IF('D1.Occpcy&amp;Rent'!$D259="","",VLOOKUP($C259,'D1.Occpcy&amp;Rent'!$C$15:$K$414,9,FALSE))</f>
        <v/>
      </c>
      <c r="G259" s="868"/>
      <c r="H259" s="869"/>
      <c r="I259" s="830"/>
      <c r="J259" s="830"/>
      <c r="K259" s="830"/>
      <c r="L259" s="830"/>
      <c r="M259" s="599"/>
      <c r="N259" s="737"/>
      <c r="P259" s="835">
        <f t="shared" si="9"/>
        <v>1</v>
      </c>
      <c r="Q259" s="835">
        <f t="shared" si="10"/>
        <v>1</v>
      </c>
      <c r="R259" s="482">
        <f t="shared" si="11"/>
        <v>0</v>
      </c>
    </row>
    <row r="260" spans="3:18" ht="20.100000000000001" customHeight="1">
      <c r="C260" s="542">
        <v>246</v>
      </c>
      <c r="D260" s="870" t="str">
        <f>IF('D1.Occpcy&amp;Rent'!$D260="","",VLOOKUP($C260,'D1.Occpcy&amp;Rent'!$C$15:$K$414,2,FALSE))</f>
        <v/>
      </c>
      <c r="E260" s="871" t="str">
        <f>IF('D1.Occpcy&amp;Rent'!$D260="","",VLOOKUP($C260,'D1.Occpcy&amp;Rent'!$C$15:$K$414,3,FALSE))</f>
        <v/>
      </c>
      <c r="F260" s="539" t="str">
        <f>IF('D1.Occpcy&amp;Rent'!$D260="","",VLOOKUP($C260,'D1.Occpcy&amp;Rent'!$C$15:$K$414,9,FALSE))</f>
        <v/>
      </c>
      <c r="G260" s="868"/>
      <c r="H260" s="869"/>
      <c r="I260" s="830"/>
      <c r="J260" s="830"/>
      <c r="K260" s="830"/>
      <c r="L260" s="830"/>
      <c r="M260" s="599"/>
      <c r="N260" s="737"/>
      <c r="P260" s="835">
        <f t="shared" si="9"/>
        <v>1</v>
      </c>
      <c r="Q260" s="835">
        <f t="shared" si="10"/>
        <v>1</v>
      </c>
      <c r="R260" s="482">
        <f t="shared" si="11"/>
        <v>0</v>
      </c>
    </row>
    <row r="261" spans="3:18" ht="20.100000000000001" customHeight="1">
      <c r="C261" s="542">
        <v>247</v>
      </c>
      <c r="D261" s="870" t="str">
        <f>IF('D1.Occpcy&amp;Rent'!$D261="","",VLOOKUP($C261,'D1.Occpcy&amp;Rent'!$C$15:$K$414,2,FALSE))</f>
        <v/>
      </c>
      <c r="E261" s="871" t="str">
        <f>IF('D1.Occpcy&amp;Rent'!$D261="","",VLOOKUP($C261,'D1.Occpcy&amp;Rent'!$C$15:$K$414,3,FALSE))</f>
        <v/>
      </c>
      <c r="F261" s="539" t="str">
        <f>IF('D1.Occpcy&amp;Rent'!$D261="","",VLOOKUP($C261,'D1.Occpcy&amp;Rent'!$C$15:$K$414,9,FALSE))</f>
        <v/>
      </c>
      <c r="G261" s="868"/>
      <c r="H261" s="869"/>
      <c r="I261" s="830"/>
      <c r="J261" s="830"/>
      <c r="K261" s="830"/>
      <c r="L261" s="830"/>
      <c r="M261" s="599"/>
      <c r="N261" s="737"/>
      <c r="P261" s="835">
        <f t="shared" si="9"/>
        <v>1</v>
      </c>
      <c r="Q261" s="835">
        <f t="shared" si="10"/>
        <v>1</v>
      </c>
      <c r="R261" s="482">
        <f t="shared" si="11"/>
        <v>0</v>
      </c>
    </row>
    <row r="262" spans="3:18" ht="20.100000000000001" customHeight="1">
      <c r="C262" s="542">
        <v>248</v>
      </c>
      <c r="D262" s="870" t="str">
        <f>IF('D1.Occpcy&amp;Rent'!$D262="","",VLOOKUP($C262,'D1.Occpcy&amp;Rent'!$C$15:$K$414,2,FALSE))</f>
        <v/>
      </c>
      <c r="E262" s="871" t="str">
        <f>IF('D1.Occpcy&amp;Rent'!$D262="","",VLOOKUP($C262,'D1.Occpcy&amp;Rent'!$C$15:$K$414,3,FALSE))</f>
        <v/>
      </c>
      <c r="F262" s="539" t="str">
        <f>IF('D1.Occpcy&amp;Rent'!$D262="","",VLOOKUP($C262,'D1.Occpcy&amp;Rent'!$C$15:$K$414,9,FALSE))</f>
        <v/>
      </c>
      <c r="G262" s="868"/>
      <c r="H262" s="869"/>
      <c r="I262" s="830"/>
      <c r="J262" s="830"/>
      <c r="K262" s="830"/>
      <c r="L262" s="830"/>
      <c r="M262" s="599"/>
      <c r="N262" s="737"/>
      <c r="P262" s="835">
        <f t="shared" si="9"/>
        <v>1</v>
      </c>
      <c r="Q262" s="835">
        <f t="shared" si="10"/>
        <v>1</v>
      </c>
      <c r="R262" s="482">
        <f t="shared" si="11"/>
        <v>0</v>
      </c>
    </row>
    <row r="263" spans="3:18" ht="20.100000000000001" customHeight="1">
      <c r="C263" s="542">
        <v>249</v>
      </c>
      <c r="D263" s="870" t="str">
        <f>IF('D1.Occpcy&amp;Rent'!$D263="","",VLOOKUP($C263,'D1.Occpcy&amp;Rent'!$C$15:$K$414,2,FALSE))</f>
        <v/>
      </c>
      <c r="E263" s="871" t="str">
        <f>IF('D1.Occpcy&amp;Rent'!$D263="","",VLOOKUP($C263,'D1.Occpcy&amp;Rent'!$C$15:$K$414,3,FALSE))</f>
        <v/>
      </c>
      <c r="F263" s="539" t="str">
        <f>IF('D1.Occpcy&amp;Rent'!$D263="","",VLOOKUP($C263,'D1.Occpcy&amp;Rent'!$C$15:$K$414,9,FALSE))</f>
        <v/>
      </c>
      <c r="G263" s="868"/>
      <c r="H263" s="869"/>
      <c r="I263" s="830"/>
      <c r="J263" s="830"/>
      <c r="K263" s="830"/>
      <c r="L263" s="830"/>
      <c r="M263" s="599"/>
      <c r="N263" s="737"/>
      <c r="P263" s="835">
        <f t="shared" si="9"/>
        <v>1</v>
      </c>
      <c r="Q263" s="835">
        <f t="shared" si="10"/>
        <v>1</v>
      </c>
      <c r="R263" s="482">
        <f t="shared" si="11"/>
        <v>0</v>
      </c>
    </row>
    <row r="264" spans="3:18" ht="20.100000000000001" customHeight="1">
      <c r="C264" s="542">
        <v>250</v>
      </c>
      <c r="D264" s="870" t="str">
        <f>IF('D1.Occpcy&amp;Rent'!$D264="","",VLOOKUP($C264,'D1.Occpcy&amp;Rent'!$C$15:$K$414,2,FALSE))</f>
        <v/>
      </c>
      <c r="E264" s="871" t="str">
        <f>IF('D1.Occpcy&amp;Rent'!$D264="","",VLOOKUP($C264,'D1.Occpcy&amp;Rent'!$C$15:$K$414,3,FALSE))</f>
        <v/>
      </c>
      <c r="F264" s="539" t="str">
        <f>IF('D1.Occpcy&amp;Rent'!$D264="","",VLOOKUP($C264,'D1.Occpcy&amp;Rent'!$C$15:$K$414,9,FALSE))</f>
        <v/>
      </c>
      <c r="G264" s="868"/>
      <c r="H264" s="869"/>
      <c r="I264" s="830"/>
      <c r="J264" s="830"/>
      <c r="K264" s="830"/>
      <c r="L264" s="830"/>
      <c r="M264" s="599"/>
      <c r="N264" s="737"/>
      <c r="P264" s="835">
        <f t="shared" si="9"/>
        <v>1</v>
      </c>
      <c r="Q264" s="835">
        <f t="shared" si="10"/>
        <v>1</v>
      </c>
      <c r="R264" s="482">
        <f t="shared" si="11"/>
        <v>0</v>
      </c>
    </row>
    <row r="265" spans="3:18" ht="20.100000000000001" customHeight="1">
      <c r="C265" s="542">
        <v>251</v>
      </c>
      <c r="D265" s="870" t="str">
        <f>IF('D1.Occpcy&amp;Rent'!$D265="","",VLOOKUP($C265,'D1.Occpcy&amp;Rent'!$C$15:$K$414,2,FALSE))</f>
        <v/>
      </c>
      <c r="E265" s="871" t="str">
        <f>IF('D1.Occpcy&amp;Rent'!$D265="","",VLOOKUP($C265,'D1.Occpcy&amp;Rent'!$C$15:$K$414,3,FALSE))</f>
        <v/>
      </c>
      <c r="F265" s="539" t="str">
        <f>IF('D1.Occpcy&amp;Rent'!$D265="","",VLOOKUP($C265,'D1.Occpcy&amp;Rent'!$C$15:$K$414,9,FALSE))</f>
        <v/>
      </c>
      <c r="G265" s="868"/>
      <c r="H265" s="869"/>
      <c r="I265" s="830"/>
      <c r="J265" s="830"/>
      <c r="K265" s="830"/>
      <c r="L265" s="830"/>
      <c r="M265" s="599"/>
      <c r="N265" s="737"/>
      <c r="P265" s="835">
        <f t="shared" si="9"/>
        <v>1</v>
      </c>
      <c r="Q265" s="835">
        <f t="shared" si="10"/>
        <v>1</v>
      </c>
      <c r="R265" s="482">
        <f t="shared" si="11"/>
        <v>0</v>
      </c>
    </row>
    <row r="266" spans="3:18" ht="20.100000000000001" customHeight="1">
      <c r="C266" s="542">
        <v>252</v>
      </c>
      <c r="D266" s="870" t="str">
        <f>IF('D1.Occpcy&amp;Rent'!$D266="","",VLOOKUP($C266,'D1.Occpcy&amp;Rent'!$C$15:$K$414,2,FALSE))</f>
        <v/>
      </c>
      <c r="E266" s="871" t="str">
        <f>IF('D1.Occpcy&amp;Rent'!$D266="","",VLOOKUP($C266,'D1.Occpcy&amp;Rent'!$C$15:$K$414,3,FALSE))</f>
        <v/>
      </c>
      <c r="F266" s="539" t="str">
        <f>IF('D1.Occpcy&amp;Rent'!$D266="","",VLOOKUP($C266,'D1.Occpcy&amp;Rent'!$C$15:$K$414,9,FALSE))</f>
        <v/>
      </c>
      <c r="G266" s="868"/>
      <c r="H266" s="869"/>
      <c r="I266" s="830"/>
      <c r="J266" s="830"/>
      <c r="K266" s="830"/>
      <c r="L266" s="830"/>
      <c r="M266" s="599"/>
      <c r="N266" s="737"/>
      <c r="P266" s="835">
        <f t="shared" si="9"/>
        <v>1</v>
      </c>
      <c r="Q266" s="835">
        <f t="shared" si="10"/>
        <v>1</v>
      </c>
      <c r="R266" s="482">
        <f t="shared" si="11"/>
        <v>0</v>
      </c>
    </row>
    <row r="267" spans="3:18" ht="20.100000000000001" customHeight="1">
      <c r="C267" s="542">
        <v>253</v>
      </c>
      <c r="D267" s="870" t="str">
        <f>IF('D1.Occpcy&amp;Rent'!$D267="","",VLOOKUP($C267,'D1.Occpcy&amp;Rent'!$C$15:$K$414,2,FALSE))</f>
        <v/>
      </c>
      <c r="E267" s="871" t="str">
        <f>IF('D1.Occpcy&amp;Rent'!$D267="","",VLOOKUP($C267,'D1.Occpcy&amp;Rent'!$C$15:$K$414,3,FALSE))</f>
        <v/>
      </c>
      <c r="F267" s="539" t="str">
        <f>IF('D1.Occpcy&amp;Rent'!$D267="","",VLOOKUP($C267,'D1.Occpcy&amp;Rent'!$C$15:$K$414,9,FALSE))</f>
        <v/>
      </c>
      <c r="G267" s="868"/>
      <c r="H267" s="869"/>
      <c r="I267" s="830"/>
      <c r="J267" s="830"/>
      <c r="K267" s="830"/>
      <c r="L267" s="830"/>
      <c r="M267" s="599"/>
      <c r="N267" s="737"/>
      <c r="P267" s="835">
        <f t="shared" si="9"/>
        <v>1</v>
      </c>
      <c r="Q267" s="835">
        <f t="shared" si="10"/>
        <v>1</v>
      </c>
      <c r="R267" s="482">
        <f t="shared" si="11"/>
        <v>0</v>
      </c>
    </row>
    <row r="268" spans="3:18" ht="20.100000000000001" customHeight="1">
      <c r="C268" s="542">
        <v>254</v>
      </c>
      <c r="D268" s="870" t="str">
        <f>IF('D1.Occpcy&amp;Rent'!$D268="","",VLOOKUP($C268,'D1.Occpcy&amp;Rent'!$C$15:$K$414,2,FALSE))</f>
        <v/>
      </c>
      <c r="E268" s="871" t="str">
        <f>IF('D1.Occpcy&amp;Rent'!$D268="","",VLOOKUP($C268,'D1.Occpcy&amp;Rent'!$C$15:$K$414,3,FALSE))</f>
        <v/>
      </c>
      <c r="F268" s="539" t="str">
        <f>IF('D1.Occpcy&amp;Rent'!$D268="","",VLOOKUP($C268,'D1.Occpcy&amp;Rent'!$C$15:$K$414,9,FALSE))</f>
        <v/>
      </c>
      <c r="G268" s="868"/>
      <c r="H268" s="869"/>
      <c r="I268" s="830"/>
      <c r="J268" s="830"/>
      <c r="K268" s="830"/>
      <c r="L268" s="830"/>
      <c r="M268" s="599"/>
      <c r="N268" s="737"/>
      <c r="P268" s="835">
        <f t="shared" si="9"/>
        <v>1</v>
      </c>
      <c r="Q268" s="835">
        <f t="shared" si="10"/>
        <v>1</v>
      </c>
      <c r="R268" s="482">
        <f t="shared" si="11"/>
        <v>0</v>
      </c>
    </row>
    <row r="269" spans="3:18" ht="20.100000000000001" customHeight="1">
      <c r="C269" s="542">
        <v>255</v>
      </c>
      <c r="D269" s="870" t="str">
        <f>IF('D1.Occpcy&amp;Rent'!$D269="","",VLOOKUP($C269,'D1.Occpcy&amp;Rent'!$C$15:$K$414,2,FALSE))</f>
        <v/>
      </c>
      <c r="E269" s="871" t="str">
        <f>IF('D1.Occpcy&amp;Rent'!$D269="","",VLOOKUP($C269,'D1.Occpcy&amp;Rent'!$C$15:$K$414,3,FALSE))</f>
        <v/>
      </c>
      <c r="F269" s="539" t="str">
        <f>IF('D1.Occpcy&amp;Rent'!$D269="","",VLOOKUP($C269,'D1.Occpcy&amp;Rent'!$C$15:$K$414,9,FALSE))</f>
        <v/>
      </c>
      <c r="G269" s="868"/>
      <c r="H269" s="869"/>
      <c r="I269" s="830"/>
      <c r="J269" s="830"/>
      <c r="K269" s="830"/>
      <c r="L269" s="830"/>
      <c r="M269" s="599"/>
      <c r="N269" s="737"/>
      <c r="P269" s="835">
        <f t="shared" si="9"/>
        <v>1</v>
      </c>
      <c r="Q269" s="835">
        <f t="shared" si="10"/>
        <v>1</v>
      </c>
      <c r="R269" s="482">
        <f t="shared" si="11"/>
        <v>0</v>
      </c>
    </row>
    <row r="270" spans="3:18" ht="20.100000000000001" customHeight="1">
      <c r="C270" s="542">
        <v>256</v>
      </c>
      <c r="D270" s="870" t="str">
        <f>IF('D1.Occpcy&amp;Rent'!$D270="","",VLOOKUP($C270,'D1.Occpcy&amp;Rent'!$C$15:$K$414,2,FALSE))</f>
        <v/>
      </c>
      <c r="E270" s="871" t="str">
        <f>IF('D1.Occpcy&amp;Rent'!$D270="","",VLOOKUP($C270,'D1.Occpcy&amp;Rent'!$C$15:$K$414,3,FALSE))</f>
        <v/>
      </c>
      <c r="F270" s="539" t="str">
        <f>IF('D1.Occpcy&amp;Rent'!$D270="","",VLOOKUP($C270,'D1.Occpcy&amp;Rent'!$C$15:$K$414,9,FALSE))</f>
        <v/>
      </c>
      <c r="G270" s="868"/>
      <c r="H270" s="869"/>
      <c r="I270" s="830"/>
      <c r="J270" s="830"/>
      <c r="K270" s="830"/>
      <c r="L270" s="830"/>
      <c r="M270" s="599"/>
      <c r="N270" s="737"/>
      <c r="P270" s="835">
        <f t="shared" si="9"/>
        <v>1</v>
      </c>
      <c r="Q270" s="835">
        <f t="shared" si="10"/>
        <v>1</v>
      </c>
      <c r="R270" s="482">
        <f t="shared" si="11"/>
        <v>0</v>
      </c>
    </row>
    <row r="271" spans="3:18" ht="20.100000000000001" customHeight="1">
      <c r="C271" s="542">
        <v>257</v>
      </c>
      <c r="D271" s="870" t="str">
        <f>IF('D1.Occpcy&amp;Rent'!$D271="","",VLOOKUP($C271,'D1.Occpcy&amp;Rent'!$C$15:$K$414,2,FALSE))</f>
        <v/>
      </c>
      <c r="E271" s="871" t="str">
        <f>IF('D1.Occpcy&amp;Rent'!$D271="","",VLOOKUP($C271,'D1.Occpcy&amp;Rent'!$C$15:$K$414,3,FALSE))</f>
        <v/>
      </c>
      <c r="F271" s="539" t="str">
        <f>IF('D1.Occpcy&amp;Rent'!$D271="","",VLOOKUP($C271,'D1.Occpcy&amp;Rent'!$C$15:$K$414,9,FALSE))</f>
        <v/>
      </c>
      <c r="G271" s="868"/>
      <c r="H271" s="869"/>
      <c r="I271" s="830"/>
      <c r="J271" s="830"/>
      <c r="K271" s="830"/>
      <c r="L271" s="830"/>
      <c r="M271" s="599"/>
      <c r="N271" s="737"/>
      <c r="P271" s="835">
        <f t="shared" ref="P271:P334" si="12">IF(AND(D271&lt;&gt;0,G271&lt;&gt;0,H271&lt;&gt;0),1,IF(AND(D271="",G271="",H271=""),1,0))</f>
        <v>1</v>
      </c>
      <c r="Q271" s="835">
        <f t="shared" ref="Q271:Q334" si="13">IF(AND(D271&lt;&gt;0,I271&lt;&gt;0,J271&lt;&gt;0,K271&lt;&gt;0),1,IF(AND(D271="",I271="",J271="",K271=""),1,0))</f>
        <v>1</v>
      </c>
      <c r="R271" s="482">
        <f t="shared" si="11"/>
        <v>0</v>
      </c>
    </row>
    <row r="272" spans="3:18" ht="20.100000000000001" customHeight="1">
      <c r="C272" s="542">
        <v>258</v>
      </c>
      <c r="D272" s="870" t="str">
        <f>IF('D1.Occpcy&amp;Rent'!$D272="","",VLOOKUP($C272,'D1.Occpcy&amp;Rent'!$C$15:$K$414,2,FALSE))</f>
        <v/>
      </c>
      <c r="E272" s="871" t="str">
        <f>IF('D1.Occpcy&amp;Rent'!$D272="","",VLOOKUP($C272,'D1.Occpcy&amp;Rent'!$C$15:$K$414,3,FALSE))</f>
        <v/>
      </c>
      <c r="F272" s="539" t="str">
        <f>IF('D1.Occpcy&amp;Rent'!$D272="","",VLOOKUP($C272,'D1.Occpcy&amp;Rent'!$C$15:$K$414,9,FALSE))</f>
        <v/>
      </c>
      <c r="G272" s="868"/>
      <c r="H272" s="869"/>
      <c r="I272" s="830"/>
      <c r="J272" s="830"/>
      <c r="K272" s="830"/>
      <c r="L272" s="830"/>
      <c r="M272" s="599"/>
      <c r="N272" s="737"/>
      <c r="P272" s="835">
        <f t="shared" si="12"/>
        <v>1</v>
      </c>
      <c r="Q272" s="835">
        <f t="shared" si="13"/>
        <v>1</v>
      </c>
      <c r="R272" s="482">
        <f t="shared" ref="R272:R335" si="14">IF(G272=$V$14,$V$14,IF(OR(AND(G272=$V$15,H272=$W$24),AND(G272=$V$16,H272=$W$24)),$W$24,IF(OR(AND(G272=$V$15,H272&lt;&gt;$W$24),AND(G272=$V$16,H272&lt;&gt;$W$24)),H272,0)))</f>
        <v>0</v>
      </c>
    </row>
    <row r="273" spans="3:18" ht="20.100000000000001" customHeight="1">
      <c r="C273" s="542">
        <v>259</v>
      </c>
      <c r="D273" s="870" t="str">
        <f>IF('D1.Occpcy&amp;Rent'!$D273="","",VLOOKUP($C273,'D1.Occpcy&amp;Rent'!$C$15:$K$414,2,FALSE))</f>
        <v/>
      </c>
      <c r="E273" s="871" t="str">
        <f>IF('D1.Occpcy&amp;Rent'!$D273="","",VLOOKUP($C273,'D1.Occpcy&amp;Rent'!$C$15:$K$414,3,FALSE))</f>
        <v/>
      </c>
      <c r="F273" s="539" t="str">
        <f>IF('D1.Occpcy&amp;Rent'!$D273="","",VLOOKUP($C273,'D1.Occpcy&amp;Rent'!$C$15:$K$414,9,FALSE))</f>
        <v/>
      </c>
      <c r="G273" s="868"/>
      <c r="H273" s="869"/>
      <c r="I273" s="830"/>
      <c r="J273" s="830"/>
      <c r="K273" s="830"/>
      <c r="L273" s="830"/>
      <c r="M273" s="599"/>
      <c r="N273" s="737"/>
      <c r="P273" s="835">
        <f t="shared" si="12"/>
        <v>1</v>
      </c>
      <c r="Q273" s="835">
        <f t="shared" si="13"/>
        <v>1</v>
      </c>
      <c r="R273" s="482">
        <f t="shared" si="14"/>
        <v>0</v>
      </c>
    </row>
    <row r="274" spans="3:18" ht="20.100000000000001" customHeight="1">
      <c r="C274" s="542">
        <v>260</v>
      </c>
      <c r="D274" s="870" t="str">
        <f>IF('D1.Occpcy&amp;Rent'!$D274="","",VLOOKUP($C274,'D1.Occpcy&amp;Rent'!$C$15:$K$414,2,FALSE))</f>
        <v/>
      </c>
      <c r="E274" s="871" t="str">
        <f>IF('D1.Occpcy&amp;Rent'!$D274="","",VLOOKUP($C274,'D1.Occpcy&amp;Rent'!$C$15:$K$414,3,FALSE))</f>
        <v/>
      </c>
      <c r="F274" s="539" t="str">
        <f>IF('D1.Occpcy&amp;Rent'!$D274="","",VLOOKUP($C274,'D1.Occpcy&amp;Rent'!$C$15:$K$414,9,FALSE))</f>
        <v/>
      </c>
      <c r="G274" s="868"/>
      <c r="H274" s="869"/>
      <c r="I274" s="830"/>
      <c r="J274" s="830"/>
      <c r="K274" s="830"/>
      <c r="L274" s="830"/>
      <c r="M274" s="599"/>
      <c r="N274" s="737"/>
      <c r="P274" s="835">
        <f t="shared" si="12"/>
        <v>1</v>
      </c>
      <c r="Q274" s="835">
        <f t="shared" si="13"/>
        <v>1</v>
      </c>
      <c r="R274" s="482">
        <f t="shared" si="14"/>
        <v>0</v>
      </c>
    </row>
    <row r="275" spans="3:18" ht="20.100000000000001" customHeight="1">
      <c r="C275" s="542">
        <v>261</v>
      </c>
      <c r="D275" s="870" t="str">
        <f>IF('D1.Occpcy&amp;Rent'!$D275="","",VLOOKUP($C275,'D1.Occpcy&amp;Rent'!$C$15:$K$414,2,FALSE))</f>
        <v/>
      </c>
      <c r="E275" s="871" t="str">
        <f>IF('D1.Occpcy&amp;Rent'!$D275="","",VLOOKUP($C275,'D1.Occpcy&amp;Rent'!$C$15:$K$414,3,FALSE))</f>
        <v/>
      </c>
      <c r="F275" s="539" t="str">
        <f>IF('D1.Occpcy&amp;Rent'!$D275="","",VLOOKUP($C275,'D1.Occpcy&amp;Rent'!$C$15:$K$414,9,FALSE))</f>
        <v/>
      </c>
      <c r="G275" s="868"/>
      <c r="H275" s="869"/>
      <c r="I275" s="830"/>
      <c r="J275" s="830"/>
      <c r="K275" s="830"/>
      <c r="L275" s="830"/>
      <c r="M275" s="599"/>
      <c r="N275" s="737"/>
      <c r="P275" s="835">
        <f t="shared" si="12"/>
        <v>1</v>
      </c>
      <c r="Q275" s="835">
        <f t="shared" si="13"/>
        <v>1</v>
      </c>
      <c r="R275" s="482">
        <f t="shared" si="14"/>
        <v>0</v>
      </c>
    </row>
    <row r="276" spans="3:18" ht="20.100000000000001" customHeight="1">
      <c r="C276" s="542">
        <v>262</v>
      </c>
      <c r="D276" s="870" t="str">
        <f>IF('D1.Occpcy&amp;Rent'!$D276="","",VLOOKUP($C276,'D1.Occpcy&amp;Rent'!$C$15:$K$414,2,FALSE))</f>
        <v/>
      </c>
      <c r="E276" s="871" t="str">
        <f>IF('D1.Occpcy&amp;Rent'!$D276="","",VLOOKUP($C276,'D1.Occpcy&amp;Rent'!$C$15:$K$414,3,FALSE))</f>
        <v/>
      </c>
      <c r="F276" s="539" t="str">
        <f>IF('D1.Occpcy&amp;Rent'!$D276="","",VLOOKUP($C276,'D1.Occpcy&amp;Rent'!$C$15:$K$414,9,FALSE))</f>
        <v/>
      </c>
      <c r="G276" s="868"/>
      <c r="H276" s="869"/>
      <c r="I276" s="830"/>
      <c r="J276" s="830"/>
      <c r="K276" s="830"/>
      <c r="L276" s="830"/>
      <c r="M276" s="599"/>
      <c r="N276" s="737"/>
      <c r="P276" s="835">
        <f t="shared" si="12"/>
        <v>1</v>
      </c>
      <c r="Q276" s="835">
        <f t="shared" si="13"/>
        <v>1</v>
      </c>
      <c r="R276" s="482">
        <f t="shared" si="14"/>
        <v>0</v>
      </c>
    </row>
    <row r="277" spans="3:18" ht="20.100000000000001" customHeight="1">
      <c r="C277" s="542">
        <v>263</v>
      </c>
      <c r="D277" s="870" t="str">
        <f>IF('D1.Occpcy&amp;Rent'!$D277="","",VLOOKUP($C277,'D1.Occpcy&amp;Rent'!$C$15:$K$414,2,FALSE))</f>
        <v/>
      </c>
      <c r="E277" s="871" t="str">
        <f>IF('D1.Occpcy&amp;Rent'!$D277="","",VLOOKUP($C277,'D1.Occpcy&amp;Rent'!$C$15:$K$414,3,FALSE))</f>
        <v/>
      </c>
      <c r="F277" s="539" t="str">
        <f>IF('D1.Occpcy&amp;Rent'!$D277="","",VLOOKUP($C277,'D1.Occpcy&amp;Rent'!$C$15:$K$414,9,FALSE))</f>
        <v/>
      </c>
      <c r="G277" s="868"/>
      <c r="H277" s="869"/>
      <c r="I277" s="830"/>
      <c r="J277" s="830"/>
      <c r="K277" s="830"/>
      <c r="L277" s="830"/>
      <c r="M277" s="599"/>
      <c r="N277" s="737"/>
      <c r="P277" s="835">
        <f t="shared" si="12"/>
        <v>1</v>
      </c>
      <c r="Q277" s="835">
        <f t="shared" si="13"/>
        <v>1</v>
      </c>
      <c r="R277" s="482">
        <f t="shared" si="14"/>
        <v>0</v>
      </c>
    </row>
    <row r="278" spans="3:18" ht="20.100000000000001" customHeight="1">
      <c r="C278" s="542">
        <v>264</v>
      </c>
      <c r="D278" s="870" t="str">
        <f>IF('D1.Occpcy&amp;Rent'!$D278="","",VLOOKUP($C278,'D1.Occpcy&amp;Rent'!$C$15:$K$414,2,FALSE))</f>
        <v/>
      </c>
      <c r="E278" s="871" t="str">
        <f>IF('D1.Occpcy&amp;Rent'!$D278="","",VLOOKUP($C278,'D1.Occpcy&amp;Rent'!$C$15:$K$414,3,FALSE))</f>
        <v/>
      </c>
      <c r="F278" s="539" t="str">
        <f>IF('D1.Occpcy&amp;Rent'!$D278="","",VLOOKUP($C278,'D1.Occpcy&amp;Rent'!$C$15:$K$414,9,FALSE))</f>
        <v/>
      </c>
      <c r="G278" s="868"/>
      <c r="H278" s="869"/>
      <c r="I278" s="830"/>
      <c r="J278" s="830"/>
      <c r="K278" s="830"/>
      <c r="L278" s="830"/>
      <c r="M278" s="599"/>
      <c r="N278" s="737"/>
      <c r="P278" s="835">
        <f t="shared" si="12"/>
        <v>1</v>
      </c>
      <c r="Q278" s="835">
        <f t="shared" si="13"/>
        <v>1</v>
      </c>
      <c r="R278" s="482">
        <f t="shared" si="14"/>
        <v>0</v>
      </c>
    </row>
    <row r="279" spans="3:18" ht="20.100000000000001" customHeight="1">
      <c r="C279" s="542">
        <v>265</v>
      </c>
      <c r="D279" s="870" t="str">
        <f>IF('D1.Occpcy&amp;Rent'!$D279="","",VLOOKUP($C279,'D1.Occpcy&amp;Rent'!$C$15:$K$414,2,FALSE))</f>
        <v/>
      </c>
      <c r="E279" s="871" t="str">
        <f>IF('D1.Occpcy&amp;Rent'!$D279="","",VLOOKUP($C279,'D1.Occpcy&amp;Rent'!$C$15:$K$414,3,FALSE))</f>
        <v/>
      </c>
      <c r="F279" s="539" t="str">
        <f>IF('D1.Occpcy&amp;Rent'!$D279="","",VLOOKUP($C279,'D1.Occpcy&amp;Rent'!$C$15:$K$414,9,FALSE))</f>
        <v/>
      </c>
      <c r="G279" s="868"/>
      <c r="H279" s="869"/>
      <c r="I279" s="830"/>
      <c r="J279" s="830"/>
      <c r="K279" s="830"/>
      <c r="L279" s="830"/>
      <c r="M279" s="599"/>
      <c r="N279" s="737"/>
      <c r="P279" s="835">
        <f t="shared" si="12"/>
        <v>1</v>
      </c>
      <c r="Q279" s="835">
        <f t="shared" si="13"/>
        <v>1</v>
      </c>
      <c r="R279" s="482">
        <f t="shared" si="14"/>
        <v>0</v>
      </c>
    </row>
    <row r="280" spans="3:18" ht="20.100000000000001" customHeight="1">
      <c r="C280" s="542">
        <v>266</v>
      </c>
      <c r="D280" s="870" t="str">
        <f>IF('D1.Occpcy&amp;Rent'!$D280="","",VLOOKUP($C280,'D1.Occpcy&amp;Rent'!$C$15:$K$414,2,FALSE))</f>
        <v/>
      </c>
      <c r="E280" s="871" t="str">
        <f>IF('D1.Occpcy&amp;Rent'!$D280="","",VLOOKUP($C280,'D1.Occpcy&amp;Rent'!$C$15:$K$414,3,FALSE))</f>
        <v/>
      </c>
      <c r="F280" s="539" t="str">
        <f>IF('D1.Occpcy&amp;Rent'!$D280="","",VLOOKUP($C280,'D1.Occpcy&amp;Rent'!$C$15:$K$414,9,FALSE))</f>
        <v/>
      </c>
      <c r="G280" s="868"/>
      <c r="H280" s="869"/>
      <c r="I280" s="830"/>
      <c r="J280" s="830"/>
      <c r="K280" s="830"/>
      <c r="L280" s="830"/>
      <c r="M280" s="599"/>
      <c r="N280" s="737"/>
      <c r="P280" s="835">
        <f t="shared" si="12"/>
        <v>1</v>
      </c>
      <c r="Q280" s="835">
        <f t="shared" si="13"/>
        <v>1</v>
      </c>
      <c r="R280" s="482">
        <f t="shared" si="14"/>
        <v>0</v>
      </c>
    </row>
    <row r="281" spans="3:18" ht="20.100000000000001" customHeight="1">
      <c r="C281" s="542">
        <v>267</v>
      </c>
      <c r="D281" s="870" t="str">
        <f>IF('D1.Occpcy&amp;Rent'!$D281="","",VLOOKUP($C281,'D1.Occpcy&amp;Rent'!$C$15:$K$414,2,FALSE))</f>
        <v/>
      </c>
      <c r="E281" s="871" t="str">
        <f>IF('D1.Occpcy&amp;Rent'!$D281="","",VLOOKUP($C281,'D1.Occpcy&amp;Rent'!$C$15:$K$414,3,FALSE))</f>
        <v/>
      </c>
      <c r="F281" s="539" t="str">
        <f>IF('D1.Occpcy&amp;Rent'!$D281="","",VLOOKUP($C281,'D1.Occpcy&amp;Rent'!$C$15:$K$414,9,FALSE))</f>
        <v/>
      </c>
      <c r="G281" s="868"/>
      <c r="H281" s="869"/>
      <c r="I281" s="830"/>
      <c r="J281" s="830"/>
      <c r="K281" s="830"/>
      <c r="L281" s="830"/>
      <c r="M281" s="599"/>
      <c r="N281" s="737"/>
      <c r="P281" s="835">
        <f t="shared" si="12"/>
        <v>1</v>
      </c>
      <c r="Q281" s="835">
        <f t="shared" si="13"/>
        <v>1</v>
      </c>
      <c r="R281" s="482">
        <f t="shared" si="14"/>
        <v>0</v>
      </c>
    </row>
    <row r="282" spans="3:18" ht="20.100000000000001" customHeight="1">
      <c r="C282" s="542">
        <v>268</v>
      </c>
      <c r="D282" s="870" t="str">
        <f>IF('D1.Occpcy&amp;Rent'!$D282="","",VLOOKUP($C282,'D1.Occpcy&amp;Rent'!$C$15:$K$414,2,FALSE))</f>
        <v/>
      </c>
      <c r="E282" s="871" t="str">
        <f>IF('D1.Occpcy&amp;Rent'!$D282="","",VLOOKUP($C282,'D1.Occpcy&amp;Rent'!$C$15:$K$414,3,FALSE))</f>
        <v/>
      </c>
      <c r="F282" s="539" t="str">
        <f>IF('D1.Occpcy&amp;Rent'!$D282="","",VLOOKUP($C282,'D1.Occpcy&amp;Rent'!$C$15:$K$414,9,FALSE))</f>
        <v/>
      </c>
      <c r="G282" s="868"/>
      <c r="H282" s="869"/>
      <c r="I282" s="830"/>
      <c r="J282" s="830"/>
      <c r="K282" s="830"/>
      <c r="L282" s="830"/>
      <c r="M282" s="599"/>
      <c r="N282" s="737"/>
      <c r="P282" s="835">
        <f t="shared" si="12"/>
        <v>1</v>
      </c>
      <c r="Q282" s="835">
        <f t="shared" si="13"/>
        <v>1</v>
      </c>
      <c r="R282" s="482">
        <f t="shared" si="14"/>
        <v>0</v>
      </c>
    </row>
    <row r="283" spans="3:18" ht="20.100000000000001" customHeight="1">
      <c r="C283" s="542">
        <v>269</v>
      </c>
      <c r="D283" s="870" t="str">
        <f>IF('D1.Occpcy&amp;Rent'!$D283="","",VLOOKUP($C283,'D1.Occpcy&amp;Rent'!$C$15:$K$414,2,FALSE))</f>
        <v/>
      </c>
      <c r="E283" s="871" t="str">
        <f>IF('D1.Occpcy&amp;Rent'!$D283="","",VLOOKUP($C283,'D1.Occpcy&amp;Rent'!$C$15:$K$414,3,FALSE))</f>
        <v/>
      </c>
      <c r="F283" s="539" t="str">
        <f>IF('D1.Occpcy&amp;Rent'!$D283="","",VLOOKUP($C283,'D1.Occpcy&amp;Rent'!$C$15:$K$414,9,FALSE))</f>
        <v/>
      </c>
      <c r="G283" s="868"/>
      <c r="H283" s="869"/>
      <c r="I283" s="830"/>
      <c r="J283" s="830"/>
      <c r="K283" s="830"/>
      <c r="L283" s="830"/>
      <c r="M283" s="599"/>
      <c r="N283" s="737"/>
      <c r="P283" s="835">
        <f t="shared" si="12"/>
        <v>1</v>
      </c>
      <c r="Q283" s="835">
        <f t="shared" si="13"/>
        <v>1</v>
      </c>
      <c r="R283" s="482">
        <f t="shared" si="14"/>
        <v>0</v>
      </c>
    </row>
    <row r="284" spans="3:18" ht="20.100000000000001" customHeight="1">
      <c r="C284" s="542">
        <v>270</v>
      </c>
      <c r="D284" s="870" t="str">
        <f>IF('D1.Occpcy&amp;Rent'!$D284="","",VLOOKUP($C284,'D1.Occpcy&amp;Rent'!$C$15:$K$414,2,FALSE))</f>
        <v/>
      </c>
      <c r="E284" s="871" t="str">
        <f>IF('D1.Occpcy&amp;Rent'!$D284="","",VLOOKUP($C284,'D1.Occpcy&amp;Rent'!$C$15:$K$414,3,FALSE))</f>
        <v/>
      </c>
      <c r="F284" s="539" t="str">
        <f>IF('D1.Occpcy&amp;Rent'!$D284="","",VLOOKUP($C284,'D1.Occpcy&amp;Rent'!$C$15:$K$414,9,FALSE))</f>
        <v/>
      </c>
      <c r="G284" s="868"/>
      <c r="H284" s="869"/>
      <c r="I284" s="830"/>
      <c r="J284" s="830"/>
      <c r="K284" s="830"/>
      <c r="L284" s="830"/>
      <c r="M284" s="599"/>
      <c r="N284" s="737"/>
      <c r="P284" s="835">
        <f t="shared" si="12"/>
        <v>1</v>
      </c>
      <c r="Q284" s="835">
        <f t="shared" si="13"/>
        <v>1</v>
      </c>
      <c r="R284" s="482">
        <f t="shared" si="14"/>
        <v>0</v>
      </c>
    </row>
    <row r="285" spans="3:18" ht="20.100000000000001" customHeight="1">
      <c r="C285" s="542">
        <v>271</v>
      </c>
      <c r="D285" s="870" t="str">
        <f>IF('D1.Occpcy&amp;Rent'!$D285="","",VLOOKUP($C285,'D1.Occpcy&amp;Rent'!$C$15:$K$414,2,FALSE))</f>
        <v/>
      </c>
      <c r="E285" s="871" t="str">
        <f>IF('D1.Occpcy&amp;Rent'!$D285="","",VLOOKUP($C285,'D1.Occpcy&amp;Rent'!$C$15:$K$414,3,FALSE))</f>
        <v/>
      </c>
      <c r="F285" s="539" t="str">
        <f>IF('D1.Occpcy&amp;Rent'!$D285="","",VLOOKUP($C285,'D1.Occpcy&amp;Rent'!$C$15:$K$414,9,FALSE))</f>
        <v/>
      </c>
      <c r="G285" s="868"/>
      <c r="H285" s="869"/>
      <c r="I285" s="830"/>
      <c r="J285" s="830"/>
      <c r="K285" s="830"/>
      <c r="L285" s="830"/>
      <c r="M285" s="599"/>
      <c r="N285" s="737"/>
      <c r="P285" s="835">
        <f t="shared" si="12"/>
        <v>1</v>
      </c>
      <c r="Q285" s="835">
        <f t="shared" si="13"/>
        <v>1</v>
      </c>
      <c r="R285" s="482">
        <f t="shared" si="14"/>
        <v>0</v>
      </c>
    </row>
    <row r="286" spans="3:18" ht="20.100000000000001" customHeight="1">
      <c r="C286" s="542">
        <v>272</v>
      </c>
      <c r="D286" s="870" t="str">
        <f>IF('D1.Occpcy&amp;Rent'!$D286="","",VLOOKUP($C286,'D1.Occpcy&amp;Rent'!$C$15:$K$414,2,FALSE))</f>
        <v/>
      </c>
      <c r="E286" s="871" t="str">
        <f>IF('D1.Occpcy&amp;Rent'!$D286="","",VLOOKUP($C286,'D1.Occpcy&amp;Rent'!$C$15:$K$414,3,FALSE))</f>
        <v/>
      </c>
      <c r="F286" s="539" t="str">
        <f>IF('D1.Occpcy&amp;Rent'!$D286="","",VLOOKUP($C286,'D1.Occpcy&amp;Rent'!$C$15:$K$414,9,FALSE))</f>
        <v/>
      </c>
      <c r="G286" s="868"/>
      <c r="H286" s="869"/>
      <c r="I286" s="830"/>
      <c r="J286" s="830"/>
      <c r="K286" s="830"/>
      <c r="L286" s="830"/>
      <c r="M286" s="599"/>
      <c r="N286" s="737"/>
      <c r="P286" s="835">
        <f t="shared" si="12"/>
        <v>1</v>
      </c>
      <c r="Q286" s="835">
        <f t="shared" si="13"/>
        <v>1</v>
      </c>
      <c r="R286" s="482">
        <f t="shared" si="14"/>
        <v>0</v>
      </c>
    </row>
    <row r="287" spans="3:18" ht="20.100000000000001" customHeight="1">
      <c r="C287" s="542">
        <v>273</v>
      </c>
      <c r="D287" s="870" t="str">
        <f>IF('D1.Occpcy&amp;Rent'!$D287="","",VLOOKUP($C287,'D1.Occpcy&amp;Rent'!$C$15:$K$414,2,FALSE))</f>
        <v/>
      </c>
      <c r="E287" s="871" t="str">
        <f>IF('D1.Occpcy&amp;Rent'!$D287="","",VLOOKUP($C287,'D1.Occpcy&amp;Rent'!$C$15:$K$414,3,FALSE))</f>
        <v/>
      </c>
      <c r="F287" s="539" t="str">
        <f>IF('D1.Occpcy&amp;Rent'!$D287="","",VLOOKUP($C287,'D1.Occpcy&amp;Rent'!$C$15:$K$414,9,FALSE))</f>
        <v/>
      </c>
      <c r="G287" s="868"/>
      <c r="H287" s="869"/>
      <c r="I287" s="830"/>
      <c r="J287" s="830"/>
      <c r="K287" s="830"/>
      <c r="L287" s="830"/>
      <c r="M287" s="599"/>
      <c r="N287" s="737"/>
      <c r="P287" s="835">
        <f t="shared" si="12"/>
        <v>1</v>
      </c>
      <c r="Q287" s="835">
        <f t="shared" si="13"/>
        <v>1</v>
      </c>
      <c r="R287" s="482">
        <f t="shared" si="14"/>
        <v>0</v>
      </c>
    </row>
    <row r="288" spans="3:18" ht="20.100000000000001" customHeight="1">
      <c r="C288" s="542">
        <v>274</v>
      </c>
      <c r="D288" s="870" t="str">
        <f>IF('D1.Occpcy&amp;Rent'!$D288="","",VLOOKUP($C288,'D1.Occpcy&amp;Rent'!$C$15:$K$414,2,FALSE))</f>
        <v/>
      </c>
      <c r="E288" s="871" t="str">
        <f>IF('D1.Occpcy&amp;Rent'!$D288="","",VLOOKUP($C288,'D1.Occpcy&amp;Rent'!$C$15:$K$414,3,FALSE))</f>
        <v/>
      </c>
      <c r="F288" s="539" t="str">
        <f>IF('D1.Occpcy&amp;Rent'!$D288="","",VLOOKUP($C288,'D1.Occpcy&amp;Rent'!$C$15:$K$414,9,FALSE))</f>
        <v/>
      </c>
      <c r="G288" s="868"/>
      <c r="H288" s="869"/>
      <c r="I288" s="830"/>
      <c r="J288" s="830"/>
      <c r="K288" s="830"/>
      <c r="L288" s="830"/>
      <c r="M288" s="599"/>
      <c r="N288" s="737"/>
      <c r="P288" s="835">
        <f t="shared" si="12"/>
        <v>1</v>
      </c>
      <c r="Q288" s="835">
        <f t="shared" si="13"/>
        <v>1</v>
      </c>
      <c r="R288" s="482">
        <f t="shared" si="14"/>
        <v>0</v>
      </c>
    </row>
    <row r="289" spans="3:18" ht="20.100000000000001" customHeight="1">
      <c r="C289" s="542">
        <v>275</v>
      </c>
      <c r="D289" s="870" t="str">
        <f>IF('D1.Occpcy&amp;Rent'!$D289="","",VLOOKUP($C289,'D1.Occpcy&amp;Rent'!$C$15:$K$414,2,FALSE))</f>
        <v/>
      </c>
      <c r="E289" s="871" t="str">
        <f>IF('D1.Occpcy&amp;Rent'!$D289="","",VLOOKUP($C289,'D1.Occpcy&amp;Rent'!$C$15:$K$414,3,FALSE))</f>
        <v/>
      </c>
      <c r="F289" s="539" t="str">
        <f>IF('D1.Occpcy&amp;Rent'!$D289="","",VLOOKUP($C289,'D1.Occpcy&amp;Rent'!$C$15:$K$414,9,FALSE))</f>
        <v/>
      </c>
      <c r="G289" s="868"/>
      <c r="H289" s="869"/>
      <c r="I289" s="830"/>
      <c r="J289" s="830"/>
      <c r="K289" s="830"/>
      <c r="L289" s="830"/>
      <c r="M289" s="599"/>
      <c r="N289" s="737"/>
      <c r="P289" s="835">
        <f t="shared" si="12"/>
        <v>1</v>
      </c>
      <c r="Q289" s="835">
        <f t="shared" si="13"/>
        <v>1</v>
      </c>
      <c r="R289" s="482">
        <f t="shared" si="14"/>
        <v>0</v>
      </c>
    </row>
    <row r="290" spans="3:18" ht="20.100000000000001" customHeight="1">
      <c r="C290" s="542">
        <v>276</v>
      </c>
      <c r="D290" s="870" t="str">
        <f>IF('D1.Occpcy&amp;Rent'!$D290="","",VLOOKUP($C290,'D1.Occpcy&amp;Rent'!$C$15:$K$414,2,FALSE))</f>
        <v/>
      </c>
      <c r="E290" s="871" t="str">
        <f>IF('D1.Occpcy&amp;Rent'!$D290="","",VLOOKUP($C290,'D1.Occpcy&amp;Rent'!$C$15:$K$414,3,FALSE))</f>
        <v/>
      </c>
      <c r="F290" s="539" t="str">
        <f>IF('D1.Occpcy&amp;Rent'!$D290="","",VLOOKUP($C290,'D1.Occpcy&amp;Rent'!$C$15:$K$414,9,FALSE))</f>
        <v/>
      </c>
      <c r="G290" s="868"/>
      <c r="H290" s="869"/>
      <c r="I290" s="830"/>
      <c r="J290" s="830"/>
      <c r="K290" s="830"/>
      <c r="L290" s="830"/>
      <c r="M290" s="599"/>
      <c r="N290" s="737"/>
      <c r="P290" s="835">
        <f t="shared" si="12"/>
        <v>1</v>
      </c>
      <c r="Q290" s="835">
        <f t="shared" si="13"/>
        <v>1</v>
      </c>
      <c r="R290" s="482">
        <f t="shared" si="14"/>
        <v>0</v>
      </c>
    </row>
    <row r="291" spans="3:18" ht="20.100000000000001" customHeight="1">
      <c r="C291" s="542">
        <v>277</v>
      </c>
      <c r="D291" s="870" t="str">
        <f>IF('D1.Occpcy&amp;Rent'!$D291="","",VLOOKUP($C291,'D1.Occpcy&amp;Rent'!$C$15:$K$414,2,FALSE))</f>
        <v/>
      </c>
      <c r="E291" s="871" t="str">
        <f>IF('D1.Occpcy&amp;Rent'!$D291="","",VLOOKUP($C291,'D1.Occpcy&amp;Rent'!$C$15:$K$414,3,FALSE))</f>
        <v/>
      </c>
      <c r="F291" s="539" t="str">
        <f>IF('D1.Occpcy&amp;Rent'!$D291="","",VLOOKUP($C291,'D1.Occpcy&amp;Rent'!$C$15:$K$414,9,FALSE))</f>
        <v/>
      </c>
      <c r="G291" s="868"/>
      <c r="H291" s="869"/>
      <c r="I291" s="830"/>
      <c r="J291" s="830"/>
      <c r="K291" s="830"/>
      <c r="L291" s="830"/>
      <c r="M291" s="599"/>
      <c r="N291" s="737"/>
      <c r="P291" s="835">
        <f t="shared" si="12"/>
        <v>1</v>
      </c>
      <c r="Q291" s="835">
        <f t="shared" si="13"/>
        <v>1</v>
      </c>
      <c r="R291" s="482">
        <f t="shared" si="14"/>
        <v>0</v>
      </c>
    </row>
    <row r="292" spans="3:18" ht="20.100000000000001" customHeight="1">
      <c r="C292" s="542">
        <v>278</v>
      </c>
      <c r="D292" s="870" t="str">
        <f>IF('D1.Occpcy&amp;Rent'!$D292="","",VLOOKUP($C292,'D1.Occpcy&amp;Rent'!$C$15:$K$414,2,FALSE))</f>
        <v/>
      </c>
      <c r="E292" s="871" t="str">
        <f>IF('D1.Occpcy&amp;Rent'!$D292="","",VLOOKUP($C292,'D1.Occpcy&amp;Rent'!$C$15:$K$414,3,FALSE))</f>
        <v/>
      </c>
      <c r="F292" s="539" t="str">
        <f>IF('D1.Occpcy&amp;Rent'!$D292="","",VLOOKUP($C292,'D1.Occpcy&amp;Rent'!$C$15:$K$414,9,FALSE))</f>
        <v/>
      </c>
      <c r="G292" s="868"/>
      <c r="H292" s="869"/>
      <c r="I292" s="830"/>
      <c r="J292" s="830"/>
      <c r="K292" s="830"/>
      <c r="L292" s="830"/>
      <c r="M292" s="599"/>
      <c r="N292" s="737"/>
      <c r="P292" s="835">
        <f t="shared" si="12"/>
        <v>1</v>
      </c>
      <c r="Q292" s="835">
        <f t="shared" si="13"/>
        <v>1</v>
      </c>
      <c r="R292" s="482">
        <f t="shared" si="14"/>
        <v>0</v>
      </c>
    </row>
    <row r="293" spans="3:18" ht="20.100000000000001" customHeight="1">
      <c r="C293" s="542">
        <v>279</v>
      </c>
      <c r="D293" s="870" t="str">
        <f>IF('D1.Occpcy&amp;Rent'!$D293="","",VLOOKUP($C293,'D1.Occpcy&amp;Rent'!$C$15:$K$414,2,FALSE))</f>
        <v/>
      </c>
      <c r="E293" s="871" t="str">
        <f>IF('D1.Occpcy&amp;Rent'!$D293="","",VLOOKUP($C293,'D1.Occpcy&amp;Rent'!$C$15:$K$414,3,FALSE))</f>
        <v/>
      </c>
      <c r="F293" s="539" t="str">
        <f>IF('D1.Occpcy&amp;Rent'!$D293="","",VLOOKUP($C293,'D1.Occpcy&amp;Rent'!$C$15:$K$414,9,FALSE))</f>
        <v/>
      </c>
      <c r="G293" s="868"/>
      <c r="H293" s="869"/>
      <c r="I293" s="830"/>
      <c r="J293" s="830"/>
      <c r="K293" s="830"/>
      <c r="L293" s="830"/>
      <c r="M293" s="599"/>
      <c r="N293" s="737"/>
      <c r="P293" s="835">
        <f t="shared" si="12"/>
        <v>1</v>
      </c>
      <c r="Q293" s="835">
        <f t="shared" si="13"/>
        <v>1</v>
      </c>
      <c r="R293" s="482">
        <f t="shared" si="14"/>
        <v>0</v>
      </c>
    </row>
    <row r="294" spans="3:18" ht="20.100000000000001" customHeight="1">
      <c r="C294" s="542">
        <v>280</v>
      </c>
      <c r="D294" s="870" t="str">
        <f>IF('D1.Occpcy&amp;Rent'!$D294="","",VLOOKUP($C294,'D1.Occpcy&amp;Rent'!$C$15:$K$414,2,FALSE))</f>
        <v/>
      </c>
      <c r="E294" s="871" t="str">
        <f>IF('D1.Occpcy&amp;Rent'!$D294="","",VLOOKUP($C294,'D1.Occpcy&amp;Rent'!$C$15:$K$414,3,FALSE))</f>
        <v/>
      </c>
      <c r="F294" s="539" t="str">
        <f>IF('D1.Occpcy&amp;Rent'!$D294="","",VLOOKUP($C294,'D1.Occpcy&amp;Rent'!$C$15:$K$414,9,FALSE))</f>
        <v/>
      </c>
      <c r="G294" s="868"/>
      <c r="H294" s="869"/>
      <c r="I294" s="830"/>
      <c r="J294" s="830"/>
      <c r="K294" s="830"/>
      <c r="L294" s="830"/>
      <c r="M294" s="599"/>
      <c r="N294" s="737"/>
      <c r="P294" s="835">
        <f t="shared" si="12"/>
        <v>1</v>
      </c>
      <c r="Q294" s="835">
        <f t="shared" si="13"/>
        <v>1</v>
      </c>
      <c r="R294" s="482">
        <f t="shared" si="14"/>
        <v>0</v>
      </c>
    </row>
    <row r="295" spans="3:18" ht="20.100000000000001" customHeight="1">
      <c r="C295" s="542">
        <v>281</v>
      </c>
      <c r="D295" s="870" t="str">
        <f>IF('D1.Occpcy&amp;Rent'!$D295="","",VLOOKUP($C295,'D1.Occpcy&amp;Rent'!$C$15:$K$414,2,FALSE))</f>
        <v/>
      </c>
      <c r="E295" s="871" t="str">
        <f>IF('D1.Occpcy&amp;Rent'!$D295="","",VLOOKUP($C295,'D1.Occpcy&amp;Rent'!$C$15:$K$414,3,FALSE))</f>
        <v/>
      </c>
      <c r="F295" s="539" t="str">
        <f>IF('D1.Occpcy&amp;Rent'!$D295="","",VLOOKUP($C295,'D1.Occpcy&amp;Rent'!$C$15:$K$414,9,FALSE))</f>
        <v/>
      </c>
      <c r="G295" s="868"/>
      <c r="H295" s="869"/>
      <c r="I295" s="830"/>
      <c r="J295" s="830"/>
      <c r="K295" s="830"/>
      <c r="L295" s="830"/>
      <c r="M295" s="599"/>
      <c r="N295" s="737"/>
      <c r="P295" s="835">
        <f t="shared" si="12"/>
        <v>1</v>
      </c>
      <c r="Q295" s="835">
        <f t="shared" si="13"/>
        <v>1</v>
      </c>
      <c r="R295" s="482">
        <f t="shared" si="14"/>
        <v>0</v>
      </c>
    </row>
    <row r="296" spans="3:18" ht="20.100000000000001" customHeight="1">
      <c r="C296" s="542">
        <v>282</v>
      </c>
      <c r="D296" s="870" t="str">
        <f>IF('D1.Occpcy&amp;Rent'!$D296="","",VLOOKUP($C296,'D1.Occpcy&amp;Rent'!$C$15:$K$414,2,FALSE))</f>
        <v/>
      </c>
      <c r="E296" s="871" t="str">
        <f>IF('D1.Occpcy&amp;Rent'!$D296="","",VLOOKUP($C296,'D1.Occpcy&amp;Rent'!$C$15:$K$414,3,FALSE))</f>
        <v/>
      </c>
      <c r="F296" s="539" t="str">
        <f>IF('D1.Occpcy&amp;Rent'!$D296="","",VLOOKUP($C296,'D1.Occpcy&amp;Rent'!$C$15:$K$414,9,FALSE))</f>
        <v/>
      </c>
      <c r="G296" s="868"/>
      <c r="H296" s="869"/>
      <c r="I296" s="830"/>
      <c r="J296" s="830"/>
      <c r="K296" s="830"/>
      <c r="L296" s="830"/>
      <c r="M296" s="599"/>
      <c r="N296" s="737"/>
      <c r="P296" s="835">
        <f t="shared" si="12"/>
        <v>1</v>
      </c>
      <c r="Q296" s="835">
        <f t="shared" si="13"/>
        <v>1</v>
      </c>
      <c r="R296" s="482">
        <f t="shared" si="14"/>
        <v>0</v>
      </c>
    </row>
    <row r="297" spans="3:18" ht="20.100000000000001" customHeight="1">
      <c r="C297" s="542">
        <v>283</v>
      </c>
      <c r="D297" s="870" t="str">
        <f>IF('D1.Occpcy&amp;Rent'!$D297="","",VLOOKUP($C297,'D1.Occpcy&amp;Rent'!$C$15:$K$414,2,FALSE))</f>
        <v/>
      </c>
      <c r="E297" s="871" t="str">
        <f>IF('D1.Occpcy&amp;Rent'!$D297="","",VLOOKUP($C297,'D1.Occpcy&amp;Rent'!$C$15:$K$414,3,FALSE))</f>
        <v/>
      </c>
      <c r="F297" s="539" t="str">
        <f>IF('D1.Occpcy&amp;Rent'!$D297="","",VLOOKUP($C297,'D1.Occpcy&amp;Rent'!$C$15:$K$414,9,FALSE))</f>
        <v/>
      </c>
      <c r="G297" s="868"/>
      <c r="H297" s="869"/>
      <c r="I297" s="830"/>
      <c r="J297" s="830"/>
      <c r="K297" s="830"/>
      <c r="L297" s="830"/>
      <c r="M297" s="599"/>
      <c r="N297" s="737"/>
      <c r="P297" s="835">
        <f t="shared" si="12"/>
        <v>1</v>
      </c>
      <c r="Q297" s="835">
        <f t="shared" si="13"/>
        <v>1</v>
      </c>
      <c r="R297" s="482">
        <f t="shared" si="14"/>
        <v>0</v>
      </c>
    </row>
    <row r="298" spans="3:18" ht="20.100000000000001" customHeight="1">
      <c r="C298" s="542">
        <v>284</v>
      </c>
      <c r="D298" s="870" t="str">
        <f>IF('D1.Occpcy&amp;Rent'!$D298="","",VLOOKUP($C298,'D1.Occpcy&amp;Rent'!$C$15:$K$414,2,FALSE))</f>
        <v/>
      </c>
      <c r="E298" s="871" t="str">
        <f>IF('D1.Occpcy&amp;Rent'!$D298="","",VLOOKUP($C298,'D1.Occpcy&amp;Rent'!$C$15:$K$414,3,FALSE))</f>
        <v/>
      </c>
      <c r="F298" s="539" t="str">
        <f>IF('D1.Occpcy&amp;Rent'!$D298="","",VLOOKUP($C298,'D1.Occpcy&amp;Rent'!$C$15:$K$414,9,FALSE))</f>
        <v/>
      </c>
      <c r="G298" s="868"/>
      <c r="H298" s="869"/>
      <c r="I298" s="830"/>
      <c r="J298" s="830"/>
      <c r="K298" s="830"/>
      <c r="L298" s="830"/>
      <c r="M298" s="599"/>
      <c r="N298" s="737"/>
      <c r="P298" s="835">
        <f t="shared" si="12"/>
        <v>1</v>
      </c>
      <c r="Q298" s="835">
        <f t="shared" si="13"/>
        <v>1</v>
      </c>
      <c r="R298" s="482">
        <f t="shared" si="14"/>
        <v>0</v>
      </c>
    </row>
    <row r="299" spans="3:18" ht="20.100000000000001" customHeight="1">
      <c r="C299" s="542">
        <v>285</v>
      </c>
      <c r="D299" s="870" t="str">
        <f>IF('D1.Occpcy&amp;Rent'!$D299="","",VLOOKUP($C299,'D1.Occpcy&amp;Rent'!$C$15:$K$414,2,FALSE))</f>
        <v/>
      </c>
      <c r="E299" s="871" t="str">
        <f>IF('D1.Occpcy&amp;Rent'!$D299="","",VLOOKUP($C299,'D1.Occpcy&amp;Rent'!$C$15:$K$414,3,FALSE))</f>
        <v/>
      </c>
      <c r="F299" s="539" t="str">
        <f>IF('D1.Occpcy&amp;Rent'!$D299="","",VLOOKUP($C299,'D1.Occpcy&amp;Rent'!$C$15:$K$414,9,FALSE))</f>
        <v/>
      </c>
      <c r="G299" s="868"/>
      <c r="H299" s="869"/>
      <c r="I299" s="830"/>
      <c r="J299" s="830"/>
      <c r="K299" s="830"/>
      <c r="L299" s="830"/>
      <c r="M299" s="599"/>
      <c r="N299" s="737"/>
      <c r="P299" s="835">
        <f t="shared" si="12"/>
        <v>1</v>
      </c>
      <c r="Q299" s="835">
        <f t="shared" si="13"/>
        <v>1</v>
      </c>
      <c r="R299" s="482">
        <f t="shared" si="14"/>
        <v>0</v>
      </c>
    </row>
    <row r="300" spans="3:18" ht="20.100000000000001" customHeight="1">
      <c r="C300" s="542">
        <v>286</v>
      </c>
      <c r="D300" s="870" t="str">
        <f>IF('D1.Occpcy&amp;Rent'!$D300="","",VLOOKUP($C300,'D1.Occpcy&amp;Rent'!$C$15:$K$414,2,FALSE))</f>
        <v/>
      </c>
      <c r="E300" s="871" t="str">
        <f>IF('D1.Occpcy&amp;Rent'!$D300="","",VLOOKUP($C300,'D1.Occpcy&amp;Rent'!$C$15:$K$414,3,FALSE))</f>
        <v/>
      </c>
      <c r="F300" s="539" t="str">
        <f>IF('D1.Occpcy&amp;Rent'!$D300="","",VLOOKUP($C300,'D1.Occpcy&amp;Rent'!$C$15:$K$414,9,FALSE))</f>
        <v/>
      </c>
      <c r="G300" s="868"/>
      <c r="H300" s="869"/>
      <c r="I300" s="830"/>
      <c r="J300" s="830"/>
      <c r="K300" s="830"/>
      <c r="L300" s="830"/>
      <c r="M300" s="599"/>
      <c r="N300" s="737"/>
      <c r="P300" s="835">
        <f t="shared" si="12"/>
        <v>1</v>
      </c>
      <c r="Q300" s="835">
        <f t="shared" si="13"/>
        <v>1</v>
      </c>
      <c r="R300" s="482">
        <f t="shared" si="14"/>
        <v>0</v>
      </c>
    </row>
    <row r="301" spans="3:18" ht="20.100000000000001" customHeight="1">
      <c r="C301" s="542">
        <v>287</v>
      </c>
      <c r="D301" s="870" t="str">
        <f>IF('D1.Occpcy&amp;Rent'!$D301="","",VLOOKUP($C301,'D1.Occpcy&amp;Rent'!$C$15:$K$414,2,FALSE))</f>
        <v/>
      </c>
      <c r="E301" s="871" t="str">
        <f>IF('D1.Occpcy&amp;Rent'!$D301="","",VLOOKUP($C301,'D1.Occpcy&amp;Rent'!$C$15:$K$414,3,FALSE))</f>
        <v/>
      </c>
      <c r="F301" s="539" t="str">
        <f>IF('D1.Occpcy&amp;Rent'!$D301="","",VLOOKUP($C301,'D1.Occpcy&amp;Rent'!$C$15:$K$414,9,FALSE))</f>
        <v/>
      </c>
      <c r="G301" s="868"/>
      <c r="H301" s="869"/>
      <c r="I301" s="830"/>
      <c r="J301" s="830"/>
      <c r="K301" s="830"/>
      <c r="L301" s="830"/>
      <c r="M301" s="599"/>
      <c r="N301" s="737"/>
      <c r="P301" s="835">
        <f t="shared" si="12"/>
        <v>1</v>
      </c>
      <c r="Q301" s="835">
        <f t="shared" si="13"/>
        <v>1</v>
      </c>
      <c r="R301" s="482">
        <f t="shared" si="14"/>
        <v>0</v>
      </c>
    </row>
    <row r="302" spans="3:18" ht="20.100000000000001" customHeight="1">
      <c r="C302" s="542">
        <v>288</v>
      </c>
      <c r="D302" s="870" t="str">
        <f>IF('D1.Occpcy&amp;Rent'!$D302="","",VLOOKUP($C302,'D1.Occpcy&amp;Rent'!$C$15:$K$414,2,FALSE))</f>
        <v/>
      </c>
      <c r="E302" s="871" t="str">
        <f>IF('D1.Occpcy&amp;Rent'!$D302="","",VLOOKUP($C302,'D1.Occpcy&amp;Rent'!$C$15:$K$414,3,FALSE))</f>
        <v/>
      </c>
      <c r="F302" s="539" t="str">
        <f>IF('D1.Occpcy&amp;Rent'!$D302="","",VLOOKUP($C302,'D1.Occpcy&amp;Rent'!$C$15:$K$414,9,FALSE))</f>
        <v/>
      </c>
      <c r="G302" s="868"/>
      <c r="H302" s="869"/>
      <c r="I302" s="830"/>
      <c r="J302" s="830"/>
      <c r="K302" s="830"/>
      <c r="L302" s="830"/>
      <c r="M302" s="599"/>
      <c r="N302" s="737"/>
      <c r="P302" s="835">
        <f t="shared" si="12"/>
        <v>1</v>
      </c>
      <c r="Q302" s="835">
        <f t="shared" si="13"/>
        <v>1</v>
      </c>
      <c r="R302" s="482">
        <f t="shared" si="14"/>
        <v>0</v>
      </c>
    </row>
    <row r="303" spans="3:18" ht="20.100000000000001" customHeight="1">
      <c r="C303" s="542">
        <v>289</v>
      </c>
      <c r="D303" s="870" t="str">
        <f>IF('D1.Occpcy&amp;Rent'!$D303="","",VLOOKUP($C303,'D1.Occpcy&amp;Rent'!$C$15:$K$414,2,FALSE))</f>
        <v/>
      </c>
      <c r="E303" s="871" t="str">
        <f>IF('D1.Occpcy&amp;Rent'!$D303="","",VLOOKUP($C303,'D1.Occpcy&amp;Rent'!$C$15:$K$414,3,FALSE))</f>
        <v/>
      </c>
      <c r="F303" s="539" t="str">
        <f>IF('D1.Occpcy&amp;Rent'!$D303="","",VLOOKUP($C303,'D1.Occpcy&amp;Rent'!$C$15:$K$414,9,FALSE))</f>
        <v/>
      </c>
      <c r="G303" s="868"/>
      <c r="H303" s="869"/>
      <c r="I303" s="830"/>
      <c r="J303" s="830"/>
      <c r="K303" s="830"/>
      <c r="L303" s="830"/>
      <c r="M303" s="599"/>
      <c r="N303" s="737"/>
      <c r="P303" s="835">
        <f t="shared" si="12"/>
        <v>1</v>
      </c>
      <c r="Q303" s="835">
        <f t="shared" si="13"/>
        <v>1</v>
      </c>
      <c r="R303" s="482">
        <f t="shared" si="14"/>
        <v>0</v>
      </c>
    </row>
    <row r="304" spans="3:18" ht="20.100000000000001" customHeight="1">
      <c r="C304" s="542">
        <v>290</v>
      </c>
      <c r="D304" s="870" t="str">
        <f>IF('D1.Occpcy&amp;Rent'!$D304="","",VLOOKUP($C304,'D1.Occpcy&amp;Rent'!$C$15:$K$414,2,FALSE))</f>
        <v/>
      </c>
      <c r="E304" s="871" t="str">
        <f>IF('D1.Occpcy&amp;Rent'!$D304="","",VLOOKUP($C304,'D1.Occpcy&amp;Rent'!$C$15:$K$414,3,FALSE))</f>
        <v/>
      </c>
      <c r="F304" s="539" t="str">
        <f>IF('D1.Occpcy&amp;Rent'!$D304="","",VLOOKUP($C304,'D1.Occpcy&amp;Rent'!$C$15:$K$414,9,FALSE))</f>
        <v/>
      </c>
      <c r="G304" s="868"/>
      <c r="H304" s="869"/>
      <c r="I304" s="830"/>
      <c r="J304" s="830"/>
      <c r="K304" s="830"/>
      <c r="L304" s="830"/>
      <c r="M304" s="599"/>
      <c r="N304" s="737"/>
      <c r="P304" s="835">
        <f t="shared" si="12"/>
        <v>1</v>
      </c>
      <c r="Q304" s="835">
        <f t="shared" si="13"/>
        <v>1</v>
      </c>
      <c r="R304" s="482">
        <f t="shared" si="14"/>
        <v>0</v>
      </c>
    </row>
    <row r="305" spans="3:18" ht="20.100000000000001" customHeight="1">
      <c r="C305" s="542">
        <v>291</v>
      </c>
      <c r="D305" s="870" t="str">
        <f>IF('D1.Occpcy&amp;Rent'!$D305="","",VLOOKUP($C305,'D1.Occpcy&amp;Rent'!$C$15:$K$414,2,FALSE))</f>
        <v/>
      </c>
      <c r="E305" s="871" t="str">
        <f>IF('D1.Occpcy&amp;Rent'!$D305="","",VLOOKUP($C305,'D1.Occpcy&amp;Rent'!$C$15:$K$414,3,FALSE))</f>
        <v/>
      </c>
      <c r="F305" s="539" t="str">
        <f>IF('D1.Occpcy&amp;Rent'!$D305="","",VLOOKUP($C305,'D1.Occpcy&amp;Rent'!$C$15:$K$414,9,FALSE))</f>
        <v/>
      </c>
      <c r="G305" s="868"/>
      <c r="H305" s="869"/>
      <c r="I305" s="830"/>
      <c r="J305" s="830"/>
      <c r="K305" s="830"/>
      <c r="L305" s="830"/>
      <c r="M305" s="599"/>
      <c r="N305" s="737"/>
      <c r="P305" s="835">
        <f t="shared" si="12"/>
        <v>1</v>
      </c>
      <c r="Q305" s="835">
        <f t="shared" si="13"/>
        <v>1</v>
      </c>
      <c r="R305" s="482">
        <f t="shared" si="14"/>
        <v>0</v>
      </c>
    </row>
    <row r="306" spans="3:18" ht="20.100000000000001" customHeight="1">
      <c r="C306" s="542">
        <v>292</v>
      </c>
      <c r="D306" s="870" t="str">
        <f>IF('D1.Occpcy&amp;Rent'!$D306="","",VLOOKUP($C306,'D1.Occpcy&amp;Rent'!$C$15:$K$414,2,FALSE))</f>
        <v/>
      </c>
      <c r="E306" s="871" t="str">
        <f>IF('D1.Occpcy&amp;Rent'!$D306="","",VLOOKUP($C306,'D1.Occpcy&amp;Rent'!$C$15:$K$414,3,FALSE))</f>
        <v/>
      </c>
      <c r="F306" s="539" t="str">
        <f>IF('D1.Occpcy&amp;Rent'!$D306="","",VLOOKUP($C306,'D1.Occpcy&amp;Rent'!$C$15:$K$414,9,FALSE))</f>
        <v/>
      </c>
      <c r="G306" s="868"/>
      <c r="H306" s="869"/>
      <c r="I306" s="830"/>
      <c r="J306" s="830"/>
      <c r="K306" s="830"/>
      <c r="L306" s="830"/>
      <c r="M306" s="599"/>
      <c r="N306" s="737"/>
      <c r="P306" s="835">
        <f t="shared" si="12"/>
        <v>1</v>
      </c>
      <c r="Q306" s="835">
        <f t="shared" si="13"/>
        <v>1</v>
      </c>
      <c r="R306" s="482">
        <f t="shared" si="14"/>
        <v>0</v>
      </c>
    </row>
    <row r="307" spans="3:18" ht="20.100000000000001" customHeight="1">
      <c r="C307" s="542">
        <v>293</v>
      </c>
      <c r="D307" s="870" t="str">
        <f>IF('D1.Occpcy&amp;Rent'!$D307="","",VLOOKUP($C307,'D1.Occpcy&amp;Rent'!$C$15:$K$414,2,FALSE))</f>
        <v/>
      </c>
      <c r="E307" s="871" t="str">
        <f>IF('D1.Occpcy&amp;Rent'!$D307="","",VLOOKUP($C307,'D1.Occpcy&amp;Rent'!$C$15:$K$414,3,FALSE))</f>
        <v/>
      </c>
      <c r="F307" s="539" t="str">
        <f>IF('D1.Occpcy&amp;Rent'!$D307="","",VLOOKUP($C307,'D1.Occpcy&amp;Rent'!$C$15:$K$414,9,FALSE))</f>
        <v/>
      </c>
      <c r="G307" s="868"/>
      <c r="H307" s="869"/>
      <c r="I307" s="830"/>
      <c r="J307" s="830"/>
      <c r="K307" s="830"/>
      <c r="L307" s="830"/>
      <c r="M307" s="599"/>
      <c r="N307" s="737"/>
      <c r="P307" s="835">
        <f t="shared" si="12"/>
        <v>1</v>
      </c>
      <c r="Q307" s="835">
        <f t="shared" si="13"/>
        <v>1</v>
      </c>
      <c r="R307" s="482">
        <f t="shared" si="14"/>
        <v>0</v>
      </c>
    </row>
    <row r="308" spans="3:18" ht="20.100000000000001" customHeight="1">
      <c r="C308" s="542">
        <v>294</v>
      </c>
      <c r="D308" s="870" t="str">
        <f>IF('D1.Occpcy&amp;Rent'!$D308="","",VLOOKUP($C308,'D1.Occpcy&amp;Rent'!$C$15:$K$414,2,FALSE))</f>
        <v/>
      </c>
      <c r="E308" s="871" t="str">
        <f>IF('D1.Occpcy&amp;Rent'!$D308="","",VLOOKUP($C308,'D1.Occpcy&amp;Rent'!$C$15:$K$414,3,FALSE))</f>
        <v/>
      </c>
      <c r="F308" s="539" t="str">
        <f>IF('D1.Occpcy&amp;Rent'!$D308="","",VLOOKUP($C308,'D1.Occpcy&amp;Rent'!$C$15:$K$414,9,FALSE))</f>
        <v/>
      </c>
      <c r="G308" s="868"/>
      <c r="H308" s="869"/>
      <c r="I308" s="830"/>
      <c r="J308" s="830"/>
      <c r="K308" s="830"/>
      <c r="L308" s="830"/>
      <c r="M308" s="599"/>
      <c r="N308" s="737"/>
      <c r="P308" s="835">
        <f t="shared" si="12"/>
        <v>1</v>
      </c>
      <c r="Q308" s="835">
        <f t="shared" si="13"/>
        <v>1</v>
      </c>
      <c r="R308" s="482">
        <f t="shared" si="14"/>
        <v>0</v>
      </c>
    </row>
    <row r="309" spans="3:18" ht="20.100000000000001" customHeight="1">
      <c r="C309" s="542">
        <v>295</v>
      </c>
      <c r="D309" s="870" t="str">
        <f>IF('D1.Occpcy&amp;Rent'!$D309="","",VLOOKUP($C309,'D1.Occpcy&amp;Rent'!$C$15:$K$414,2,FALSE))</f>
        <v/>
      </c>
      <c r="E309" s="871" t="str">
        <f>IF('D1.Occpcy&amp;Rent'!$D309="","",VLOOKUP($C309,'D1.Occpcy&amp;Rent'!$C$15:$K$414,3,FALSE))</f>
        <v/>
      </c>
      <c r="F309" s="539" t="str">
        <f>IF('D1.Occpcy&amp;Rent'!$D309="","",VLOOKUP($C309,'D1.Occpcy&amp;Rent'!$C$15:$K$414,9,FALSE))</f>
        <v/>
      </c>
      <c r="G309" s="868"/>
      <c r="H309" s="869"/>
      <c r="I309" s="830"/>
      <c r="J309" s="830"/>
      <c r="K309" s="830"/>
      <c r="L309" s="830"/>
      <c r="M309" s="599"/>
      <c r="N309" s="737"/>
      <c r="P309" s="835">
        <f t="shared" si="12"/>
        <v>1</v>
      </c>
      <c r="Q309" s="835">
        <f t="shared" si="13"/>
        <v>1</v>
      </c>
      <c r="R309" s="482">
        <f t="shared" si="14"/>
        <v>0</v>
      </c>
    </row>
    <row r="310" spans="3:18" ht="20.100000000000001" customHeight="1">
      <c r="C310" s="542">
        <v>296</v>
      </c>
      <c r="D310" s="870" t="str">
        <f>IF('D1.Occpcy&amp;Rent'!$D310="","",VLOOKUP($C310,'D1.Occpcy&amp;Rent'!$C$15:$K$414,2,FALSE))</f>
        <v/>
      </c>
      <c r="E310" s="871" t="str">
        <f>IF('D1.Occpcy&amp;Rent'!$D310="","",VLOOKUP($C310,'D1.Occpcy&amp;Rent'!$C$15:$K$414,3,FALSE))</f>
        <v/>
      </c>
      <c r="F310" s="539" t="str">
        <f>IF('D1.Occpcy&amp;Rent'!$D310="","",VLOOKUP($C310,'D1.Occpcy&amp;Rent'!$C$15:$K$414,9,FALSE))</f>
        <v/>
      </c>
      <c r="G310" s="868"/>
      <c r="H310" s="869"/>
      <c r="I310" s="830"/>
      <c r="J310" s="830"/>
      <c r="K310" s="830"/>
      <c r="L310" s="830"/>
      <c r="M310" s="599"/>
      <c r="N310" s="737"/>
      <c r="P310" s="835">
        <f t="shared" si="12"/>
        <v>1</v>
      </c>
      <c r="Q310" s="835">
        <f t="shared" si="13"/>
        <v>1</v>
      </c>
      <c r="R310" s="482">
        <f t="shared" si="14"/>
        <v>0</v>
      </c>
    </row>
    <row r="311" spans="3:18" ht="20.100000000000001" customHeight="1">
      <c r="C311" s="542">
        <v>297</v>
      </c>
      <c r="D311" s="870" t="str">
        <f>IF('D1.Occpcy&amp;Rent'!$D311="","",VLOOKUP($C311,'D1.Occpcy&amp;Rent'!$C$15:$K$414,2,FALSE))</f>
        <v/>
      </c>
      <c r="E311" s="871" t="str">
        <f>IF('D1.Occpcy&amp;Rent'!$D311="","",VLOOKUP($C311,'D1.Occpcy&amp;Rent'!$C$15:$K$414,3,FALSE))</f>
        <v/>
      </c>
      <c r="F311" s="539" t="str">
        <f>IF('D1.Occpcy&amp;Rent'!$D311="","",VLOOKUP($C311,'D1.Occpcy&amp;Rent'!$C$15:$K$414,9,FALSE))</f>
        <v/>
      </c>
      <c r="G311" s="868"/>
      <c r="H311" s="869"/>
      <c r="I311" s="830"/>
      <c r="J311" s="830"/>
      <c r="K311" s="830"/>
      <c r="L311" s="830"/>
      <c r="M311" s="599"/>
      <c r="N311" s="737"/>
      <c r="P311" s="835">
        <f t="shared" si="12"/>
        <v>1</v>
      </c>
      <c r="Q311" s="835">
        <f t="shared" si="13"/>
        <v>1</v>
      </c>
      <c r="R311" s="482">
        <f t="shared" si="14"/>
        <v>0</v>
      </c>
    </row>
    <row r="312" spans="3:18" ht="20.100000000000001" customHeight="1">
      <c r="C312" s="542">
        <v>298</v>
      </c>
      <c r="D312" s="870" t="str">
        <f>IF('D1.Occpcy&amp;Rent'!$D312="","",VLOOKUP($C312,'D1.Occpcy&amp;Rent'!$C$15:$K$414,2,FALSE))</f>
        <v/>
      </c>
      <c r="E312" s="871" t="str">
        <f>IF('D1.Occpcy&amp;Rent'!$D312="","",VLOOKUP($C312,'D1.Occpcy&amp;Rent'!$C$15:$K$414,3,FALSE))</f>
        <v/>
      </c>
      <c r="F312" s="539" t="str">
        <f>IF('D1.Occpcy&amp;Rent'!$D312="","",VLOOKUP($C312,'D1.Occpcy&amp;Rent'!$C$15:$K$414,9,FALSE))</f>
        <v/>
      </c>
      <c r="G312" s="868"/>
      <c r="H312" s="869"/>
      <c r="I312" s="830"/>
      <c r="J312" s="830"/>
      <c r="K312" s="830"/>
      <c r="L312" s="830"/>
      <c r="M312" s="599"/>
      <c r="N312" s="737"/>
      <c r="P312" s="835">
        <f t="shared" si="12"/>
        <v>1</v>
      </c>
      <c r="Q312" s="835">
        <f t="shared" si="13"/>
        <v>1</v>
      </c>
      <c r="R312" s="482">
        <f t="shared" si="14"/>
        <v>0</v>
      </c>
    </row>
    <row r="313" spans="3:18" ht="20.100000000000001" customHeight="1">
      <c r="C313" s="542">
        <v>299</v>
      </c>
      <c r="D313" s="870" t="str">
        <f>IF('D1.Occpcy&amp;Rent'!$D313="","",VLOOKUP($C313,'D1.Occpcy&amp;Rent'!$C$15:$K$414,2,FALSE))</f>
        <v/>
      </c>
      <c r="E313" s="871" t="str">
        <f>IF('D1.Occpcy&amp;Rent'!$D313="","",VLOOKUP($C313,'D1.Occpcy&amp;Rent'!$C$15:$K$414,3,FALSE))</f>
        <v/>
      </c>
      <c r="F313" s="539" t="str">
        <f>IF('D1.Occpcy&amp;Rent'!$D313="","",VLOOKUP($C313,'D1.Occpcy&amp;Rent'!$C$15:$K$414,9,FALSE))</f>
        <v/>
      </c>
      <c r="G313" s="868"/>
      <c r="H313" s="869"/>
      <c r="I313" s="830"/>
      <c r="J313" s="830"/>
      <c r="K313" s="830"/>
      <c r="L313" s="830"/>
      <c r="M313" s="599"/>
      <c r="N313" s="737"/>
      <c r="P313" s="835">
        <f t="shared" si="12"/>
        <v>1</v>
      </c>
      <c r="Q313" s="835">
        <f t="shared" si="13"/>
        <v>1</v>
      </c>
      <c r="R313" s="482">
        <f t="shared" si="14"/>
        <v>0</v>
      </c>
    </row>
    <row r="314" spans="3:18" ht="20.100000000000001" customHeight="1">
      <c r="C314" s="542">
        <v>300</v>
      </c>
      <c r="D314" s="870" t="str">
        <f>IF('D1.Occpcy&amp;Rent'!$D314="","",VLOOKUP($C314,'D1.Occpcy&amp;Rent'!$C$15:$K$414,2,FALSE))</f>
        <v/>
      </c>
      <c r="E314" s="871" t="str">
        <f>IF('D1.Occpcy&amp;Rent'!$D314="","",VLOOKUP($C314,'D1.Occpcy&amp;Rent'!$C$15:$K$414,3,FALSE))</f>
        <v/>
      </c>
      <c r="F314" s="539" t="str">
        <f>IF('D1.Occpcy&amp;Rent'!$D314="","",VLOOKUP($C314,'D1.Occpcy&amp;Rent'!$C$15:$K$414,9,FALSE))</f>
        <v/>
      </c>
      <c r="G314" s="868"/>
      <c r="H314" s="869"/>
      <c r="I314" s="830"/>
      <c r="J314" s="830"/>
      <c r="K314" s="830"/>
      <c r="L314" s="830"/>
      <c r="M314" s="599"/>
      <c r="N314" s="737"/>
      <c r="P314" s="835">
        <f t="shared" si="12"/>
        <v>1</v>
      </c>
      <c r="Q314" s="835">
        <f t="shared" si="13"/>
        <v>1</v>
      </c>
      <c r="R314" s="482">
        <f t="shared" si="14"/>
        <v>0</v>
      </c>
    </row>
    <row r="315" spans="3:18" ht="20.100000000000001" customHeight="1">
      <c r="C315" s="542">
        <v>301</v>
      </c>
      <c r="D315" s="870" t="str">
        <f>IF('D1.Occpcy&amp;Rent'!$D315="","",VLOOKUP($C315,'D1.Occpcy&amp;Rent'!$C$15:$K$414,2,FALSE))</f>
        <v/>
      </c>
      <c r="E315" s="871" t="str">
        <f>IF('D1.Occpcy&amp;Rent'!$D315="","",VLOOKUP($C315,'D1.Occpcy&amp;Rent'!$C$15:$K$414,3,FALSE))</f>
        <v/>
      </c>
      <c r="F315" s="539" t="str">
        <f>IF('D1.Occpcy&amp;Rent'!$D315="","",VLOOKUP($C315,'D1.Occpcy&amp;Rent'!$C$15:$K$414,9,FALSE))</f>
        <v/>
      </c>
      <c r="G315" s="868"/>
      <c r="H315" s="869"/>
      <c r="I315" s="830"/>
      <c r="J315" s="830"/>
      <c r="K315" s="830"/>
      <c r="L315" s="830"/>
      <c r="M315" s="599"/>
      <c r="N315" s="737"/>
      <c r="P315" s="835">
        <f t="shared" si="12"/>
        <v>1</v>
      </c>
      <c r="Q315" s="835">
        <f t="shared" si="13"/>
        <v>1</v>
      </c>
      <c r="R315" s="482">
        <f t="shared" si="14"/>
        <v>0</v>
      </c>
    </row>
    <row r="316" spans="3:18" ht="20.100000000000001" customHeight="1">
      <c r="C316" s="542">
        <v>302</v>
      </c>
      <c r="D316" s="870" t="str">
        <f>IF('D1.Occpcy&amp;Rent'!$D316="","",VLOOKUP($C316,'D1.Occpcy&amp;Rent'!$C$15:$K$414,2,FALSE))</f>
        <v/>
      </c>
      <c r="E316" s="871" t="str">
        <f>IF('D1.Occpcy&amp;Rent'!$D316="","",VLOOKUP($C316,'D1.Occpcy&amp;Rent'!$C$15:$K$414,3,FALSE))</f>
        <v/>
      </c>
      <c r="F316" s="539" t="str">
        <f>IF('D1.Occpcy&amp;Rent'!$D316="","",VLOOKUP($C316,'D1.Occpcy&amp;Rent'!$C$15:$K$414,9,FALSE))</f>
        <v/>
      </c>
      <c r="G316" s="868"/>
      <c r="H316" s="869"/>
      <c r="I316" s="830"/>
      <c r="J316" s="830"/>
      <c r="K316" s="830"/>
      <c r="L316" s="830"/>
      <c r="M316" s="599"/>
      <c r="N316" s="737"/>
      <c r="P316" s="835">
        <f t="shared" si="12"/>
        <v>1</v>
      </c>
      <c r="Q316" s="835">
        <f t="shared" si="13"/>
        <v>1</v>
      </c>
      <c r="R316" s="482">
        <f t="shared" si="14"/>
        <v>0</v>
      </c>
    </row>
    <row r="317" spans="3:18" ht="20.100000000000001" customHeight="1">
      <c r="C317" s="542">
        <v>303</v>
      </c>
      <c r="D317" s="870" t="str">
        <f>IF('D1.Occpcy&amp;Rent'!$D317="","",VLOOKUP($C317,'D1.Occpcy&amp;Rent'!$C$15:$K$414,2,FALSE))</f>
        <v/>
      </c>
      <c r="E317" s="871" t="str">
        <f>IF('D1.Occpcy&amp;Rent'!$D317="","",VLOOKUP($C317,'D1.Occpcy&amp;Rent'!$C$15:$K$414,3,FALSE))</f>
        <v/>
      </c>
      <c r="F317" s="539" t="str">
        <f>IF('D1.Occpcy&amp;Rent'!$D317="","",VLOOKUP($C317,'D1.Occpcy&amp;Rent'!$C$15:$K$414,9,FALSE))</f>
        <v/>
      </c>
      <c r="G317" s="868"/>
      <c r="H317" s="869"/>
      <c r="I317" s="830"/>
      <c r="J317" s="830"/>
      <c r="K317" s="830"/>
      <c r="L317" s="830"/>
      <c r="M317" s="599"/>
      <c r="N317" s="737"/>
      <c r="P317" s="835">
        <f t="shared" si="12"/>
        <v>1</v>
      </c>
      <c r="Q317" s="835">
        <f t="shared" si="13"/>
        <v>1</v>
      </c>
      <c r="R317" s="482">
        <f t="shared" si="14"/>
        <v>0</v>
      </c>
    </row>
    <row r="318" spans="3:18" ht="20.100000000000001" customHeight="1">
      <c r="C318" s="542">
        <v>304</v>
      </c>
      <c r="D318" s="870" t="str">
        <f>IF('D1.Occpcy&amp;Rent'!$D318="","",VLOOKUP($C318,'D1.Occpcy&amp;Rent'!$C$15:$K$414,2,FALSE))</f>
        <v/>
      </c>
      <c r="E318" s="871" t="str">
        <f>IF('D1.Occpcy&amp;Rent'!$D318="","",VLOOKUP($C318,'D1.Occpcy&amp;Rent'!$C$15:$K$414,3,FALSE))</f>
        <v/>
      </c>
      <c r="F318" s="539" t="str">
        <f>IF('D1.Occpcy&amp;Rent'!$D318="","",VLOOKUP($C318,'D1.Occpcy&amp;Rent'!$C$15:$K$414,9,FALSE))</f>
        <v/>
      </c>
      <c r="G318" s="868"/>
      <c r="H318" s="869"/>
      <c r="I318" s="830"/>
      <c r="J318" s="830"/>
      <c r="K318" s="830"/>
      <c r="L318" s="830"/>
      <c r="M318" s="599"/>
      <c r="N318" s="737"/>
      <c r="P318" s="835">
        <f t="shared" si="12"/>
        <v>1</v>
      </c>
      <c r="Q318" s="835">
        <f t="shared" si="13"/>
        <v>1</v>
      </c>
      <c r="R318" s="482">
        <f t="shared" si="14"/>
        <v>0</v>
      </c>
    </row>
    <row r="319" spans="3:18" ht="20.100000000000001" customHeight="1">
      <c r="C319" s="542">
        <v>305</v>
      </c>
      <c r="D319" s="870" t="str">
        <f>IF('D1.Occpcy&amp;Rent'!$D319="","",VLOOKUP($C319,'D1.Occpcy&amp;Rent'!$C$15:$K$414,2,FALSE))</f>
        <v/>
      </c>
      <c r="E319" s="871" t="str">
        <f>IF('D1.Occpcy&amp;Rent'!$D319="","",VLOOKUP($C319,'D1.Occpcy&amp;Rent'!$C$15:$K$414,3,FALSE))</f>
        <v/>
      </c>
      <c r="F319" s="539" t="str">
        <f>IF('D1.Occpcy&amp;Rent'!$D319="","",VLOOKUP($C319,'D1.Occpcy&amp;Rent'!$C$15:$K$414,9,FALSE))</f>
        <v/>
      </c>
      <c r="G319" s="868"/>
      <c r="H319" s="869"/>
      <c r="I319" s="830"/>
      <c r="J319" s="830"/>
      <c r="K319" s="830"/>
      <c r="L319" s="830"/>
      <c r="M319" s="599"/>
      <c r="N319" s="737"/>
      <c r="P319" s="835">
        <f t="shared" si="12"/>
        <v>1</v>
      </c>
      <c r="Q319" s="835">
        <f t="shared" si="13"/>
        <v>1</v>
      </c>
      <c r="R319" s="482">
        <f t="shared" si="14"/>
        <v>0</v>
      </c>
    </row>
    <row r="320" spans="3:18" ht="20.100000000000001" customHeight="1">
      <c r="C320" s="542">
        <v>306</v>
      </c>
      <c r="D320" s="870" t="str">
        <f>IF('D1.Occpcy&amp;Rent'!$D320="","",VLOOKUP($C320,'D1.Occpcy&amp;Rent'!$C$15:$K$414,2,FALSE))</f>
        <v/>
      </c>
      <c r="E320" s="871" t="str">
        <f>IF('D1.Occpcy&amp;Rent'!$D320="","",VLOOKUP($C320,'D1.Occpcy&amp;Rent'!$C$15:$K$414,3,FALSE))</f>
        <v/>
      </c>
      <c r="F320" s="539" t="str">
        <f>IF('D1.Occpcy&amp;Rent'!$D320="","",VLOOKUP($C320,'D1.Occpcy&amp;Rent'!$C$15:$K$414,9,FALSE))</f>
        <v/>
      </c>
      <c r="G320" s="868"/>
      <c r="H320" s="869"/>
      <c r="I320" s="830"/>
      <c r="J320" s="830"/>
      <c r="K320" s="830"/>
      <c r="L320" s="830"/>
      <c r="M320" s="599"/>
      <c r="N320" s="737"/>
      <c r="P320" s="835">
        <f t="shared" si="12"/>
        <v>1</v>
      </c>
      <c r="Q320" s="835">
        <f t="shared" si="13"/>
        <v>1</v>
      </c>
      <c r="R320" s="482">
        <f t="shared" si="14"/>
        <v>0</v>
      </c>
    </row>
    <row r="321" spans="3:18" ht="20.100000000000001" customHeight="1">
      <c r="C321" s="542">
        <v>307</v>
      </c>
      <c r="D321" s="870" t="str">
        <f>IF('D1.Occpcy&amp;Rent'!$D321="","",VLOOKUP($C321,'D1.Occpcy&amp;Rent'!$C$15:$K$414,2,FALSE))</f>
        <v/>
      </c>
      <c r="E321" s="871" t="str">
        <f>IF('D1.Occpcy&amp;Rent'!$D321="","",VLOOKUP($C321,'D1.Occpcy&amp;Rent'!$C$15:$K$414,3,FALSE))</f>
        <v/>
      </c>
      <c r="F321" s="539" t="str">
        <f>IF('D1.Occpcy&amp;Rent'!$D321="","",VLOOKUP($C321,'D1.Occpcy&amp;Rent'!$C$15:$K$414,9,FALSE))</f>
        <v/>
      </c>
      <c r="G321" s="868"/>
      <c r="H321" s="869"/>
      <c r="I321" s="830"/>
      <c r="J321" s="830"/>
      <c r="K321" s="830"/>
      <c r="L321" s="830"/>
      <c r="M321" s="599"/>
      <c r="N321" s="737"/>
      <c r="P321" s="835">
        <f t="shared" si="12"/>
        <v>1</v>
      </c>
      <c r="Q321" s="835">
        <f t="shared" si="13"/>
        <v>1</v>
      </c>
      <c r="R321" s="482">
        <f t="shared" si="14"/>
        <v>0</v>
      </c>
    </row>
    <row r="322" spans="3:18" ht="20.100000000000001" customHeight="1">
      <c r="C322" s="542">
        <v>308</v>
      </c>
      <c r="D322" s="870" t="str">
        <f>IF('D1.Occpcy&amp;Rent'!$D322="","",VLOOKUP($C322,'D1.Occpcy&amp;Rent'!$C$15:$K$414,2,FALSE))</f>
        <v/>
      </c>
      <c r="E322" s="871" t="str">
        <f>IF('D1.Occpcy&amp;Rent'!$D322="","",VLOOKUP($C322,'D1.Occpcy&amp;Rent'!$C$15:$K$414,3,FALSE))</f>
        <v/>
      </c>
      <c r="F322" s="539" t="str">
        <f>IF('D1.Occpcy&amp;Rent'!$D322="","",VLOOKUP($C322,'D1.Occpcy&amp;Rent'!$C$15:$K$414,9,FALSE))</f>
        <v/>
      </c>
      <c r="G322" s="868"/>
      <c r="H322" s="869"/>
      <c r="I322" s="830"/>
      <c r="J322" s="830"/>
      <c r="K322" s="830"/>
      <c r="L322" s="830"/>
      <c r="M322" s="599"/>
      <c r="N322" s="737"/>
      <c r="P322" s="835">
        <f t="shared" si="12"/>
        <v>1</v>
      </c>
      <c r="Q322" s="835">
        <f t="shared" si="13"/>
        <v>1</v>
      </c>
      <c r="R322" s="482">
        <f t="shared" si="14"/>
        <v>0</v>
      </c>
    </row>
    <row r="323" spans="3:18" ht="20.100000000000001" customHeight="1">
      <c r="C323" s="542">
        <v>309</v>
      </c>
      <c r="D323" s="870" t="str">
        <f>IF('D1.Occpcy&amp;Rent'!$D323="","",VLOOKUP($C323,'D1.Occpcy&amp;Rent'!$C$15:$K$414,2,FALSE))</f>
        <v/>
      </c>
      <c r="E323" s="871" t="str">
        <f>IF('D1.Occpcy&amp;Rent'!$D323="","",VLOOKUP($C323,'D1.Occpcy&amp;Rent'!$C$15:$K$414,3,FALSE))</f>
        <v/>
      </c>
      <c r="F323" s="539" t="str">
        <f>IF('D1.Occpcy&amp;Rent'!$D323="","",VLOOKUP($C323,'D1.Occpcy&amp;Rent'!$C$15:$K$414,9,FALSE))</f>
        <v/>
      </c>
      <c r="G323" s="868"/>
      <c r="H323" s="869"/>
      <c r="I323" s="830"/>
      <c r="J323" s="830"/>
      <c r="K323" s="830"/>
      <c r="L323" s="830"/>
      <c r="M323" s="599"/>
      <c r="N323" s="737"/>
      <c r="P323" s="835">
        <f t="shared" si="12"/>
        <v>1</v>
      </c>
      <c r="Q323" s="835">
        <f t="shared" si="13"/>
        <v>1</v>
      </c>
      <c r="R323" s="482">
        <f t="shared" si="14"/>
        <v>0</v>
      </c>
    </row>
    <row r="324" spans="3:18" ht="20.100000000000001" customHeight="1">
      <c r="C324" s="542">
        <v>310</v>
      </c>
      <c r="D324" s="870" t="str">
        <f>IF('D1.Occpcy&amp;Rent'!$D324="","",VLOOKUP($C324,'D1.Occpcy&amp;Rent'!$C$15:$K$414,2,FALSE))</f>
        <v/>
      </c>
      <c r="E324" s="871" t="str">
        <f>IF('D1.Occpcy&amp;Rent'!$D324="","",VLOOKUP($C324,'D1.Occpcy&amp;Rent'!$C$15:$K$414,3,FALSE))</f>
        <v/>
      </c>
      <c r="F324" s="539" t="str">
        <f>IF('D1.Occpcy&amp;Rent'!$D324="","",VLOOKUP($C324,'D1.Occpcy&amp;Rent'!$C$15:$K$414,9,FALSE))</f>
        <v/>
      </c>
      <c r="G324" s="868"/>
      <c r="H324" s="869"/>
      <c r="I324" s="830"/>
      <c r="J324" s="830"/>
      <c r="K324" s="830"/>
      <c r="L324" s="830"/>
      <c r="M324" s="599"/>
      <c r="N324" s="737"/>
      <c r="P324" s="835">
        <f t="shared" si="12"/>
        <v>1</v>
      </c>
      <c r="Q324" s="835">
        <f t="shared" si="13"/>
        <v>1</v>
      </c>
      <c r="R324" s="482">
        <f t="shared" si="14"/>
        <v>0</v>
      </c>
    </row>
    <row r="325" spans="3:18" ht="20.100000000000001" customHeight="1">
      <c r="C325" s="542">
        <v>311</v>
      </c>
      <c r="D325" s="870" t="str">
        <f>IF('D1.Occpcy&amp;Rent'!$D325="","",VLOOKUP($C325,'D1.Occpcy&amp;Rent'!$C$15:$K$414,2,FALSE))</f>
        <v/>
      </c>
      <c r="E325" s="871" t="str">
        <f>IF('D1.Occpcy&amp;Rent'!$D325="","",VLOOKUP($C325,'D1.Occpcy&amp;Rent'!$C$15:$K$414,3,FALSE))</f>
        <v/>
      </c>
      <c r="F325" s="539" t="str">
        <f>IF('D1.Occpcy&amp;Rent'!$D325="","",VLOOKUP($C325,'D1.Occpcy&amp;Rent'!$C$15:$K$414,9,FALSE))</f>
        <v/>
      </c>
      <c r="G325" s="868"/>
      <c r="H325" s="869"/>
      <c r="I325" s="830"/>
      <c r="J325" s="830"/>
      <c r="K325" s="830"/>
      <c r="L325" s="830"/>
      <c r="M325" s="599"/>
      <c r="N325" s="737"/>
      <c r="P325" s="835">
        <f t="shared" si="12"/>
        <v>1</v>
      </c>
      <c r="Q325" s="835">
        <f t="shared" si="13"/>
        <v>1</v>
      </c>
      <c r="R325" s="482">
        <f t="shared" si="14"/>
        <v>0</v>
      </c>
    </row>
    <row r="326" spans="3:18" ht="20.100000000000001" customHeight="1">
      <c r="C326" s="542">
        <v>312</v>
      </c>
      <c r="D326" s="870" t="str">
        <f>IF('D1.Occpcy&amp;Rent'!$D326="","",VLOOKUP($C326,'D1.Occpcy&amp;Rent'!$C$15:$K$414,2,FALSE))</f>
        <v/>
      </c>
      <c r="E326" s="871" t="str">
        <f>IF('D1.Occpcy&amp;Rent'!$D326="","",VLOOKUP($C326,'D1.Occpcy&amp;Rent'!$C$15:$K$414,3,FALSE))</f>
        <v/>
      </c>
      <c r="F326" s="539" t="str">
        <f>IF('D1.Occpcy&amp;Rent'!$D326="","",VLOOKUP($C326,'D1.Occpcy&amp;Rent'!$C$15:$K$414,9,FALSE))</f>
        <v/>
      </c>
      <c r="G326" s="868"/>
      <c r="H326" s="869"/>
      <c r="I326" s="830"/>
      <c r="J326" s="830"/>
      <c r="K326" s="830"/>
      <c r="L326" s="830"/>
      <c r="M326" s="599"/>
      <c r="N326" s="737"/>
      <c r="P326" s="835">
        <f t="shared" si="12"/>
        <v>1</v>
      </c>
      <c r="Q326" s="835">
        <f t="shared" si="13"/>
        <v>1</v>
      </c>
      <c r="R326" s="482">
        <f t="shared" si="14"/>
        <v>0</v>
      </c>
    </row>
    <row r="327" spans="3:18" ht="20.100000000000001" customHeight="1">
      <c r="C327" s="542">
        <v>313</v>
      </c>
      <c r="D327" s="870" t="str">
        <f>IF('D1.Occpcy&amp;Rent'!$D327="","",VLOOKUP($C327,'D1.Occpcy&amp;Rent'!$C$15:$K$414,2,FALSE))</f>
        <v/>
      </c>
      <c r="E327" s="871" t="str">
        <f>IF('D1.Occpcy&amp;Rent'!$D327="","",VLOOKUP($C327,'D1.Occpcy&amp;Rent'!$C$15:$K$414,3,FALSE))</f>
        <v/>
      </c>
      <c r="F327" s="539" t="str">
        <f>IF('D1.Occpcy&amp;Rent'!$D327="","",VLOOKUP($C327,'D1.Occpcy&amp;Rent'!$C$15:$K$414,9,FALSE))</f>
        <v/>
      </c>
      <c r="G327" s="868"/>
      <c r="H327" s="869"/>
      <c r="I327" s="830"/>
      <c r="J327" s="830"/>
      <c r="K327" s="830"/>
      <c r="L327" s="830"/>
      <c r="M327" s="599"/>
      <c r="N327" s="737"/>
      <c r="P327" s="835">
        <f t="shared" si="12"/>
        <v>1</v>
      </c>
      <c r="Q327" s="835">
        <f t="shared" si="13"/>
        <v>1</v>
      </c>
      <c r="R327" s="482">
        <f t="shared" si="14"/>
        <v>0</v>
      </c>
    </row>
    <row r="328" spans="3:18" ht="20.100000000000001" customHeight="1">
      <c r="C328" s="542">
        <v>314</v>
      </c>
      <c r="D328" s="870" t="str">
        <f>IF('D1.Occpcy&amp;Rent'!$D328="","",VLOOKUP($C328,'D1.Occpcy&amp;Rent'!$C$15:$K$414,2,FALSE))</f>
        <v/>
      </c>
      <c r="E328" s="871" t="str">
        <f>IF('D1.Occpcy&amp;Rent'!$D328="","",VLOOKUP($C328,'D1.Occpcy&amp;Rent'!$C$15:$K$414,3,FALSE))</f>
        <v/>
      </c>
      <c r="F328" s="539" t="str">
        <f>IF('D1.Occpcy&amp;Rent'!$D328="","",VLOOKUP($C328,'D1.Occpcy&amp;Rent'!$C$15:$K$414,9,FALSE))</f>
        <v/>
      </c>
      <c r="G328" s="868"/>
      <c r="H328" s="869"/>
      <c r="I328" s="830"/>
      <c r="J328" s="830"/>
      <c r="K328" s="830"/>
      <c r="L328" s="830"/>
      <c r="M328" s="599"/>
      <c r="N328" s="737"/>
      <c r="P328" s="835">
        <f t="shared" si="12"/>
        <v>1</v>
      </c>
      <c r="Q328" s="835">
        <f t="shared" si="13"/>
        <v>1</v>
      </c>
      <c r="R328" s="482">
        <f t="shared" si="14"/>
        <v>0</v>
      </c>
    </row>
    <row r="329" spans="3:18" ht="20.100000000000001" customHeight="1">
      <c r="C329" s="542">
        <v>315</v>
      </c>
      <c r="D329" s="870" t="str">
        <f>IF('D1.Occpcy&amp;Rent'!$D329="","",VLOOKUP($C329,'D1.Occpcy&amp;Rent'!$C$15:$K$414,2,FALSE))</f>
        <v/>
      </c>
      <c r="E329" s="871" t="str">
        <f>IF('D1.Occpcy&amp;Rent'!$D329="","",VLOOKUP($C329,'D1.Occpcy&amp;Rent'!$C$15:$K$414,3,FALSE))</f>
        <v/>
      </c>
      <c r="F329" s="539" t="str">
        <f>IF('D1.Occpcy&amp;Rent'!$D329="","",VLOOKUP($C329,'D1.Occpcy&amp;Rent'!$C$15:$K$414,9,FALSE))</f>
        <v/>
      </c>
      <c r="G329" s="868"/>
      <c r="H329" s="869"/>
      <c r="I329" s="830"/>
      <c r="J329" s="830"/>
      <c r="K329" s="830"/>
      <c r="L329" s="830"/>
      <c r="M329" s="599"/>
      <c r="N329" s="737"/>
      <c r="P329" s="835">
        <f t="shared" si="12"/>
        <v>1</v>
      </c>
      <c r="Q329" s="835">
        <f t="shared" si="13"/>
        <v>1</v>
      </c>
      <c r="R329" s="482">
        <f t="shared" si="14"/>
        <v>0</v>
      </c>
    </row>
    <row r="330" spans="3:18" ht="20.100000000000001" customHeight="1">
      <c r="C330" s="542">
        <v>316</v>
      </c>
      <c r="D330" s="870" t="str">
        <f>IF('D1.Occpcy&amp;Rent'!$D330="","",VLOOKUP($C330,'D1.Occpcy&amp;Rent'!$C$15:$K$414,2,FALSE))</f>
        <v/>
      </c>
      <c r="E330" s="871" t="str">
        <f>IF('D1.Occpcy&amp;Rent'!$D330="","",VLOOKUP($C330,'D1.Occpcy&amp;Rent'!$C$15:$K$414,3,FALSE))</f>
        <v/>
      </c>
      <c r="F330" s="539" t="str">
        <f>IF('D1.Occpcy&amp;Rent'!$D330="","",VLOOKUP($C330,'D1.Occpcy&amp;Rent'!$C$15:$K$414,9,FALSE))</f>
        <v/>
      </c>
      <c r="G330" s="868"/>
      <c r="H330" s="869"/>
      <c r="I330" s="830"/>
      <c r="J330" s="830"/>
      <c r="K330" s="830"/>
      <c r="L330" s="830"/>
      <c r="M330" s="599"/>
      <c r="N330" s="737"/>
      <c r="P330" s="835">
        <f t="shared" si="12"/>
        <v>1</v>
      </c>
      <c r="Q330" s="835">
        <f t="shared" si="13"/>
        <v>1</v>
      </c>
      <c r="R330" s="482">
        <f t="shared" si="14"/>
        <v>0</v>
      </c>
    </row>
    <row r="331" spans="3:18" ht="20.100000000000001" customHeight="1">
      <c r="C331" s="542">
        <v>317</v>
      </c>
      <c r="D331" s="870" t="str">
        <f>IF('D1.Occpcy&amp;Rent'!$D331="","",VLOOKUP($C331,'D1.Occpcy&amp;Rent'!$C$15:$K$414,2,FALSE))</f>
        <v/>
      </c>
      <c r="E331" s="871" t="str">
        <f>IF('D1.Occpcy&amp;Rent'!$D331="","",VLOOKUP($C331,'D1.Occpcy&amp;Rent'!$C$15:$K$414,3,FALSE))</f>
        <v/>
      </c>
      <c r="F331" s="539" t="str">
        <f>IF('D1.Occpcy&amp;Rent'!$D331="","",VLOOKUP($C331,'D1.Occpcy&amp;Rent'!$C$15:$K$414,9,FALSE))</f>
        <v/>
      </c>
      <c r="G331" s="868"/>
      <c r="H331" s="869"/>
      <c r="I331" s="830"/>
      <c r="J331" s="830"/>
      <c r="K331" s="830"/>
      <c r="L331" s="830"/>
      <c r="M331" s="599"/>
      <c r="N331" s="737"/>
      <c r="P331" s="835">
        <f t="shared" si="12"/>
        <v>1</v>
      </c>
      <c r="Q331" s="835">
        <f t="shared" si="13"/>
        <v>1</v>
      </c>
      <c r="R331" s="482">
        <f t="shared" si="14"/>
        <v>0</v>
      </c>
    </row>
    <row r="332" spans="3:18" ht="20.100000000000001" customHeight="1">
      <c r="C332" s="542">
        <v>318</v>
      </c>
      <c r="D332" s="870" t="str">
        <f>IF('D1.Occpcy&amp;Rent'!$D332="","",VLOOKUP($C332,'D1.Occpcy&amp;Rent'!$C$15:$K$414,2,FALSE))</f>
        <v/>
      </c>
      <c r="E332" s="871" t="str">
        <f>IF('D1.Occpcy&amp;Rent'!$D332="","",VLOOKUP($C332,'D1.Occpcy&amp;Rent'!$C$15:$K$414,3,FALSE))</f>
        <v/>
      </c>
      <c r="F332" s="539" t="str">
        <f>IF('D1.Occpcy&amp;Rent'!$D332="","",VLOOKUP($C332,'D1.Occpcy&amp;Rent'!$C$15:$K$414,9,FALSE))</f>
        <v/>
      </c>
      <c r="G332" s="868"/>
      <c r="H332" s="869"/>
      <c r="I332" s="830"/>
      <c r="J332" s="830"/>
      <c r="K332" s="830"/>
      <c r="L332" s="830"/>
      <c r="M332" s="599"/>
      <c r="N332" s="737"/>
      <c r="P332" s="835">
        <f t="shared" si="12"/>
        <v>1</v>
      </c>
      <c r="Q332" s="835">
        <f t="shared" si="13"/>
        <v>1</v>
      </c>
      <c r="R332" s="482">
        <f t="shared" si="14"/>
        <v>0</v>
      </c>
    </row>
    <row r="333" spans="3:18" ht="20.100000000000001" customHeight="1">
      <c r="C333" s="542">
        <v>319</v>
      </c>
      <c r="D333" s="870" t="str">
        <f>IF('D1.Occpcy&amp;Rent'!$D333="","",VLOOKUP($C333,'D1.Occpcy&amp;Rent'!$C$15:$K$414,2,FALSE))</f>
        <v/>
      </c>
      <c r="E333" s="871" t="str">
        <f>IF('D1.Occpcy&amp;Rent'!$D333="","",VLOOKUP($C333,'D1.Occpcy&amp;Rent'!$C$15:$K$414,3,FALSE))</f>
        <v/>
      </c>
      <c r="F333" s="539" t="str">
        <f>IF('D1.Occpcy&amp;Rent'!$D333="","",VLOOKUP($C333,'D1.Occpcy&amp;Rent'!$C$15:$K$414,9,FALSE))</f>
        <v/>
      </c>
      <c r="G333" s="868"/>
      <c r="H333" s="869"/>
      <c r="I333" s="830"/>
      <c r="J333" s="830"/>
      <c r="K333" s="830"/>
      <c r="L333" s="830"/>
      <c r="M333" s="599"/>
      <c r="N333" s="737"/>
      <c r="P333" s="835">
        <f t="shared" si="12"/>
        <v>1</v>
      </c>
      <c r="Q333" s="835">
        <f t="shared" si="13"/>
        <v>1</v>
      </c>
      <c r="R333" s="482">
        <f t="shared" si="14"/>
        <v>0</v>
      </c>
    </row>
    <row r="334" spans="3:18" ht="20.100000000000001" customHeight="1">
      <c r="C334" s="542">
        <v>320</v>
      </c>
      <c r="D334" s="870" t="str">
        <f>IF('D1.Occpcy&amp;Rent'!$D334="","",VLOOKUP($C334,'D1.Occpcy&amp;Rent'!$C$15:$K$414,2,FALSE))</f>
        <v/>
      </c>
      <c r="E334" s="871" t="str">
        <f>IF('D1.Occpcy&amp;Rent'!$D334="","",VLOOKUP($C334,'D1.Occpcy&amp;Rent'!$C$15:$K$414,3,FALSE))</f>
        <v/>
      </c>
      <c r="F334" s="539" t="str">
        <f>IF('D1.Occpcy&amp;Rent'!$D334="","",VLOOKUP($C334,'D1.Occpcy&amp;Rent'!$C$15:$K$414,9,FALSE))</f>
        <v/>
      </c>
      <c r="G334" s="868"/>
      <c r="H334" s="869"/>
      <c r="I334" s="830"/>
      <c r="J334" s="830"/>
      <c r="K334" s="830"/>
      <c r="L334" s="830"/>
      <c r="M334" s="599"/>
      <c r="N334" s="737"/>
      <c r="P334" s="835">
        <f t="shared" si="12"/>
        <v>1</v>
      </c>
      <c r="Q334" s="835">
        <f t="shared" si="13"/>
        <v>1</v>
      </c>
      <c r="R334" s="482">
        <f t="shared" si="14"/>
        <v>0</v>
      </c>
    </row>
    <row r="335" spans="3:18" ht="20.100000000000001" customHeight="1">
      <c r="C335" s="542">
        <v>321</v>
      </c>
      <c r="D335" s="870" t="str">
        <f>IF('D1.Occpcy&amp;Rent'!$D335="","",VLOOKUP($C335,'D1.Occpcy&amp;Rent'!$C$15:$K$414,2,FALSE))</f>
        <v/>
      </c>
      <c r="E335" s="871" t="str">
        <f>IF('D1.Occpcy&amp;Rent'!$D335="","",VLOOKUP($C335,'D1.Occpcy&amp;Rent'!$C$15:$K$414,3,FALSE))</f>
        <v/>
      </c>
      <c r="F335" s="539" t="str">
        <f>IF('D1.Occpcy&amp;Rent'!$D335="","",VLOOKUP($C335,'D1.Occpcy&amp;Rent'!$C$15:$K$414,9,FALSE))</f>
        <v/>
      </c>
      <c r="G335" s="868"/>
      <c r="H335" s="869"/>
      <c r="I335" s="830"/>
      <c r="J335" s="830"/>
      <c r="K335" s="830"/>
      <c r="L335" s="830"/>
      <c r="M335" s="599"/>
      <c r="N335" s="737"/>
      <c r="P335" s="835">
        <f t="shared" ref="P335:P398" si="15">IF(AND(D335&lt;&gt;0,G335&lt;&gt;0,H335&lt;&gt;0),1,IF(AND(D335="",G335="",H335=""),1,0))</f>
        <v>1</v>
      </c>
      <c r="Q335" s="835">
        <f t="shared" ref="Q335:Q398" si="16">IF(AND(D335&lt;&gt;0,I335&lt;&gt;0,J335&lt;&gt;0,K335&lt;&gt;0),1,IF(AND(D335="",I335="",J335="",K335=""),1,0))</f>
        <v>1</v>
      </c>
      <c r="R335" s="482">
        <f t="shared" si="14"/>
        <v>0</v>
      </c>
    </row>
    <row r="336" spans="3:18" ht="20.100000000000001" customHeight="1">
      <c r="C336" s="542">
        <v>322</v>
      </c>
      <c r="D336" s="870" t="str">
        <f>IF('D1.Occpcy&amp;Rent'!$D336="","",VLOOKUP($C336,'D1.Occpcy&amp;Rent'!$C$15:$K$414,2,FALSE))</f>
        <v/>
      </c>
      <c r="E336" s="871" t="str">
        <f>IF('D1.Occpcy&amp;Rent'!$D336="","",VLOOKUP($C336,'D1.Occpcy&amp;Rent'!$C$15:$K$414,3,FALSE))</f>
        <v/>
      </c>
      <c r="F336" s="539" t="str">
        <f>IF('D1.Occpcy&amp;Rent'!$D336="","",VLOOKUP($C336,'D1.Occpcy&amp;Rent'!$C$15:$K$414,9,FALSE))</f>
        <v/>
      </c>
      <c r="G336" s="868"/>
      <c r="H336" s="869"/>
      <c r="I336" s="830"/>
      <c r="J336" s="830"/>
      <c r="K336" s="830"/>
      <c r="L336" s="830"/>
      <c r="M336" s="599"/>
      <c r="N336" s="737"/>
      <c r="P336" s="835">
        <f t="shared" si="15"/>
        <v>1</v>
      </c>
      <c r="Q336" s="835">
        <f t="shared" si="16"/>
        <v>1</v>
      </c>
      <c r="R336" s="482">
        <f t="shared" ref="R336:R399" si="17">IF(G336=$V$14,$V$14,IF(OR(AND(G336=$V$15,H336=$W$24),AND(G336=$V$16,H336=$W$24)),$W$24,IF(OR(AND(G336=$V$15,H336&lt;&gt;$W$24),AND(G336=$V$16,H336&lt;&gt;$W$24)),H336,0)))</f>
        <v>0</v>
      </c>
    </row>
    <row r="337" spans="3:18" ht="20.100000000000001" customHeight="1">
      <c r="C337" s="542">
        <v>323</v>
      </c>
      <c r="D337" s="870" t="str">
        <f>IF('D1.Occpcy&amp;Rent'!$D337="","",VLOOKUP($C337,'D1.Occpcy&amp;Rent'!$C$15:$K$414,2,FALSE))</f>
        <v/>
      </c>
      <c r="E337" s="871" t="str">
        <f>IF('D1.Occpcy&amp;Rent'!$D337="","",VLOOKUP($C337,'D1.Occpcy&amp;Rent'!$C$15:$K$414,3,FALSE))</f>
        <v/>
      </c>
      <c r="F337" s="539" t="str">
        <f>IF('D1.Occpcy&amp;Rent'!$D337="","",VLOOKUP($C337,'D1.Occpcy&amp;Rent'!$C$15:$K$414,9,FALSE))</f>
        <v/>
      </c>
      <c r="G337" s="868"/>
      <c r="H337" s="869"/>
      <c r="I337" s="830"/>
      <c r="J337" s="830"/>
      <c r="K337" s="830"/>
      <c r="L337" s="830"/>
      <c r="M337" s="599"/>
      <c r="N337" s="737"/>
      <c r="P337" s="835">
        <f t="shared" si="15"/>
        <v>1</v>
      </c>
      <c r="Q337" s="835">
        <f t="shared" si="16"/>
        <v>1</v>
      </c>
      <c r="R337" s="482">
        <f t="shared" si="17"/>
        <v>0</v>
      </c>
    </row>
    <row r="338" spans="3:18" ht="20.100000000000001" customHeight="1">
      <c r="C338" s="542">
        <v>324</v>
      </c>
      <c r="D338" s="870" t="str">
        <f>IF('D1.Occpcy&amp;Rent'!$D338="","",VLOOKUP($C338,'D1.Occpcy&amp;Rent'!$C$15:$K$414,2,FALSE))</f>
        <v/>
      </c>
      <c r="E338" s="871" t="str">
        <f>IF('D1.Occpcy&amp;Rent'!$D338="","",VLOOKUP($C338,'D1.Occpcy&amp;Rent'!$C$15:$K$414,3,FALSE))</f>
        <v/>
      </c>
      <c r="F338" s="539" t="str">
        <f>IF('D1.Occpcy&amp;Rent'!$D338="","",VLOOKUP($C338,'D1.Occpcy&amp;Rent'!$C$15:$K$414,9,FALSE))</f>
        <v/>
      </c>
      <c r="G338" s="868"/>
      <c r="H338" s="869"/>
      <c r="I338" s="830"/>
      <c r="J338" s="830"/>
      <c r="K338" s="830"/>
      <c r="L338" s="830"/>
      <c r="M338" s="599"/>
      <c r="N338" s="737"/>
      <c r="P338" s="835">
        <f t="shared" si="15"/>
        <v>1</v>
      </c>
      <c r="Q338" s="835">
        <f t="shared" si="16"/>
        <v>1</v>
      </c>
      <c r="R338" s="482">
        <f t="shared" si="17"/>
        <v>0</v>
      </c>
    </row>
    <row r="339" spans="3:18" ht="20.100000000000001" customHeight="1">
      <c r="C339" s="542">
        <v>325</v>
      </c>
      <c r="D339" s="870" t="str">
        <f>IF('D1.Occpcy&amp;Rent'!$D339="","",VLOOKUP($C339,'D1.Occpcy&amp;Rent'!$C$15:$K$414,2,FALSE))</f>
        <v/>
      </c>
      <c r="E339" s="871" t="str">
        <f>IF('D1.Occpcy&amp;Rent'!$D339="","",VLOOKUP($C339,'D1.Occpcy&amp;Rent'!$C$15:$K$414,3,FALSE))</f>
        <v/>
      </c>
      <c r="F339" s="539" t="str">
        <f>IF('D1.Occpcy&amp;Rent'!$D339="","",VLOOKUP($C339,'D1.Occpcy&amp;Rent'!$C$15:$K$414,9,FALSE))</f>
        <v/>
      </c>
      <c r="G339" s="868"/>
      <c r="H339" s="869"/>
      <c r="I339" s="830"/>
      <c r="J339" s="830"/>
      <c r="K339" s="830"/>
      <c r="L339" s="830"/>
      <c r="M339" s="599"/>
      <c r="N339" s="737"/>
      <c r="P339" s="835">
        <f t="shared" si="15"/>
        <v>1</v>
      </c>
      <c r="Q339" s="835">
        <f t="shared" si="16"/>
        <v>1</v>
      </c>
      <c r="R339" s="482">
        <f t="shared" si="17"/>
        <v>0</v>
      </c>
    </row>
    <row r="340" spans="3:18" ht="20.100000000000001" customHeight="1">
      <c r="C340" s="542">
        <v>326</v>
      </c>
      <c r="D340" s="870" t="str">
        <f>IF('D1.Occpcy&amp;Rent'!$D340="","",VLOOKUP($C340,'D1.Occpcy&amp;Rent'!$C$15:$K$414,2,FALSE))</f>
        <v/>
      </c>
      <c r="E340" s="871" t="str">
        <f>IF('D1.Occpcy&amp;Rent'!$D340="","",VLOOKUP($C340,'D1.Occpcy&amp;Rent'!$C$15:$K$414,3,FALSE))</f>
        <v/>
      </c>
      <c r="F340" s="539" t="str">
        <f>IF('D1.Occpcy&amp;Rent'!$D340="","",VLOOKUP($C340,'D1.Occpcy&amp;Rent'!$C$15:$K$414,9,FALSE))</f>
        <v/>
      </c>
      <c r="G340" s="868"/>
      <c r="H340" s="869"/>
      <c r="I340" s="830"/>
      <c r="J340" s="830"/>
      <c r="K340" s="830"/>
      <c r="L340" s="830"/>
      <c r="M340" s="599"/>
      <c r="N340" s="737"/>
      <c r="P340" s="835">
        <f t="shared" si="15"/>
        <v>1</v>
      </c>
      <c r="Q340" s="835">
        <f t="shared" si="16"/>
        <v>1</v>
      </c>
      <c r="R340" s="482">
        <f t="shared" si="17"/>
        <v>0</v>
      </c>
    </row>
    <row r="341" spans="3:18" ht="20.100000000000001" customHeight="1">
      <c r="C341" s="542">
        <v>327</v>
      </c>
      <c r="D341" s="870" t="str">
        <f>IF('D1.Occpcy&amp;Rent'!$D341="","",VLOOKUP($C341,'D1.Occpcy&amp;Rent'!$C$15:$K$414,2,FALSE))</f>
        <v/>
      </c>
      <c r="E341" s="871" t="str">
        <f>IF('D1.Occpcy&amp;Rent'!$D341="","",VLOOKUP($C341,'D1.Occpcy&amp;Rent'!$C$15:$K$414,3,FALSE))</f>
        <v/>
      </c>
      <c r="F341" s="539" t="str">
        <f>IF('D1.Occpcy&amp;Rent'!$D341="","",VLOOKUP($C341,'D1.Occpcy&amp;Rent'!$C$15:$K$414,9,FALSE))</f>
        <v/>
      </c>
      <c r="G341" s="868"/>
      <c r="H341" s="869"/>
      <c r="I341" s="830"/>
      <c r="J341" s="830"/>
      <c r="K341" s="830"/>
      <c r="L341" s="830"/>
      <c r="M341" s="599"/>
      <c r="N341" s="737"/>
      <c r="P341" s="835">
        <f t="shared" si="15"/>
        <v>1</v>
      </c>
      <c r="Q341" s="835">
        <f t="shared" si="16"/>
        <v>1</v>
      </c>
      <c r="R341" s="482">
        <f t="shared" si="17"/>
        <v>0</v>
      </c>
    </row>
    <row r="342" spans="3:18" ht="20.100000000000001" customHeight="1">
      <c r="C342" s="542">
        <v>328</v>
      </c>
      <c r="D342" s="870" t="str">
        <f>IF('D1.Occpcy&amp;Rent'!$D342="","",VLOOKUP($C342,'D1.Occpcy&amp;Rent'!$C$15:$K$414,2,FALSE))</f>
        <v/>
      </c>
      <c r="E342" s="871" t="str">
        <f>IF('D1.Occpcy&amp;Rent'!$D342="","",VLOOKUP($C342,'D1.Occpcy&amp;Rent'!$C$15:$K$414,3,FALSE))</f>
        <v/>
      </c>
      <c r="F342" s="539" t="str">
        <f>IF('D1.Occpcy&amp;Rent'!$D342="","",VLOOKUP($C342,'D1.Occpcy&amp;Rent'!$C$15:$K$414,9,FALSE))</f>
        <v/>
      </c>
      <c r="G342" s="868"/>
      <c r="H342" s="869"/>
      <c r="I342" s="830"/>
      <c r="J342" s="830"/>
      <c r="K342" s="830"/>
      <c r="L342" s="830"/>
      <c r="M342" s="599"/>
      <c r="N342" s="737"/>
      <c r="P342" s="835">
        <f t="shared" si="15"/>
        <v>1</v>
      </c>
      <c r="Q342" s="835">
        <f t="shared" si="16"/>
        <v>1</v>
      </c>
      <c r="R342" s="482">
        <f t="shared" si="17"/>
        <v>0</v>
      </c>
    </row>
    <row r="343" spans="3:18" ht="20.100000000000001" customHeight="1">
      <c r="C343" s="542">
        <v>329</v>
      </c>
      <c r="D343" s="870" t="str">
        <f>IF('D1.Occpcy&amp;Rent'!$D343="","",VLOOKUP($C343,'D1.Occpcy&amp;Rent'!$C$15:$K$414,2,FALSE))</f>
        <v/>
      </c>
      <c r="E343" s="871" t="str">
        <f>IF('D1.Occpcy&amp;Rent'!$D343="","",VLOOKUP($C343,'D1.Occpcy&amp;Rent'!$C$15:$K$414,3,FALSE))</f>
        <v/>
      </c>
      <c r="F343" s="539" t="str">
        <f>IF('D1.Occpcy&amp;Rent'!$D343="","",VLOOKUP($C343,'D1.Occpcy&amp;Rent'!$C$15:$K$414,9,FALSE))</f>
        <v/>
      </c>
      <c r="G343" s="868"/>
      <c r="H343" s="869"/>
      <c r="I343" s="830"/>
      <c r="J343" s="830"/>
      <c r="K343" s="830"/>
      <c r="L343" s="830"/>
      <c r="M343" s="599"/>
      <c r="N343" s="737"/>
      <c r="P343" s="835">
        <f t="shared" si="15"/>
        <v>1</v>
      </c>
      <c r="Q343" s="835">
        <f t="shared" si="16"/>
        <v>1</v>
      </c>
      <c r="R343" s="482">
        <f t="shared" si="17"/>
        <v>0</v>
      </c>
    </row>
    <row r="344" spans="3:18" ht="20.100000000000001" customHeight="1">
      <c r="C344" s="542">
        <v>330</v>
      </c>
      <c r="D344" s="870" t="str">
        <f>IF('D1.Occpcy&amp;Rent'!$D344="","",VLOOKUP($C344,'D1.Occpcy&amp;Rent'!$C$15:$K$414,2,FALSE))</f>
        <v/>
      </c>
      <c r="E344" s="871" t="str">
        <f>IF('D1.Occpcy&amp;Rent'!$D344="","",VLOOKUP($C344,'D1.Occpcy&amp;Rent'!$C$15:$K$414,3,FALSE))</f>
        <v/>
      </c>
      <c r="F344" s="539" t="str">
        <f>IF('D1.Occpcy&amp;Rent'!$D344="","",VLOOKUP($C344,'D1.Occpcy&amp;Rent'!$C$15:$K$414,9,FALSE))</f>
        <v/>
      </c>
      <c r="G344" s="868"/>
      <c r="H344" s="869"/>
      <c r="I344" s="830"/>
      <c r="J344" s="830"/>
      <c r="K344" s="830"/>
      <c r="L344" s="830"/>
      <c r="M344" s="599"/>
      <c r="N344" s="737"/>
      <c r="P344" s="835">
        <f t="shared" si="15"/>
        <v>1</v>
      </c>
      <c r="Q344" s="835">
        <f t="shared" si="16"/>
        <v>1</v>
      </c>
      <c r="R344" s="482">
        <f t="shared" si="17"/>
        <v>0</v>
      </c>
    </row>
    <row r="345" spans="3:18" ht="20.100000000000001" customHeight="1">
      <c r="C345" s="542">
        <v>331</v>
      </c>
      <c r="D345" s="870" t="str">
        <f>IF('D1.Occpcy&amp;Rent'!$D345="","",VLOOKUP($C345,'D1.Occpcy&amp;Rent'!$C$15:$K$414,2,FALSE))</f>
        <v/>
      </c>
      <c r="E345" s="871" t="str">
        <f>IF('D1.Occpcy&amp;Rent'!$D345="","",VLOOKUP($C345,'D1.Occpcy&amp;Rent'!$C$15:$K$414,3,FALSE))</f>
        <v/>
      </c>
      <c r="F345" s="539" t="str">
        <f>IF('D1.Occpcy&amp;Rent'!$D345="","",VLOOKUP($C345,'D1.Occpcy&amp;Rent'!$C$15:$K$414,9,FALSE))</f>
        <v/>
      </c>
      <c r="G345" s="868"/>
      <c r="H345" s="869"/>
      <c r="I345" s="830"/>
      <c r="J345" s="830"/>
      <c r="K345" s="830"/>
      <c r="L345" s="830"/>
      <c r="M345" s="599"/>
      <c r="N345" s="737"/>
      <c r="P345" s="835">
        <f t="shared" si="15"/>
        <v>1</v>
      </c>
      <c r="Q345" s="835">
        <f t="shared" si="16"/>
        <v>1</v>
      </c>
      <c r="R345" s="482">
        <f t="shared" si="17"/>
        <v>0</v>
      </c>
    </row>
    <row r="346" spans="3:18" ht="20.100000000000001" customHeight="1">
      <c r="C346" s="542">
        <v>332</v>
      </c>
      <c r="D346" s="870" t="str">
        <f>IF('D1.Occpcy&amp;Rent'!$D346="","",VLOOKUP($C346,'D1.Occpcy&amp;Rent'!$C$15:$K$414,2,FALSE))</f>
        <v/>
      </c>
      <c r="E346" s="871" t="str">
        <f>IF('D1.Occpcy&amp;Rent'!$D346="","",VLOOKUP($C346,'D1.Occpcy&amp;Rent'!$C$15:$K$414,3,FALSE))</f>
        <v/>
      </c>
      <c r="F346" s="539" t="str">
        <f>IF('D1.Occpcy&amp;Rent'!$D346="","",VLOOKUP($C346,'D1.Occpcy&amp;Rent'!$C$15:$K$414,9,FALSE))</f>
        <v/>
      </c>
      <c r="G346" s="868"/>
      <c r="H346" s="869"/>
      <c r="I346" s="830"/>
      <c r="J346" s="830"/>
      <c r="K346" s="830"/>
      <c r="L346" s="830"/>
      <c r="M346" s="599"/>
      <c r="N346" s="737"/>
      <c r="P346" s="835">
        <f t="shared" si="15"/>
        <v>1</v>
      </c>
      <c r="Q346" s="835">
        <f t="shared" si="16"/>
        <v>1</v>
      </c>
      <c r="R346" s="482">
        <f t="shared" si="17"/>
        <v>0</v>
      </c>
    </row>
    <row r="347" spans="3:18" ht="20.100000000000001" customHeight="1">
      <c r="C347" s="542">
        <v>333</v>
      </c>
      <c r="D347" s="870" t="str">
        <f>IF('D1.Occpcy&amp;Rent'!$D347="","",VLOOKUP($C347,'D1.Occpcy&amp;Rent'!$C$15:$K$414,2,FALSE))</f>
        <v/>
      </c>
      <c r="E347" s="871" t="str">
        <f>IF('D1.Occpcy&amp;Rent'!$D347="","",VLOOKUP($C347,'D1.Occpcy&amp;Rent'!$C$15:$K$414,3,FALSE))</f>
        <v/>
      </c>
      <c r="F347" s="539" t="str">
        <f>IF('D1.Occpcy&amp;Rent'!$D347="","",VLOOKUP($C347,'D1.Occpcy&amp;Rent'!$C$15:$K$414,9,FALSE))</f>
        <v/>
      </c>
      <c r="G347" s="868"/>
      <c r="H347" s="869"/>
      <c r="I347" s="830"/>
      <c r="J347" s="830"/>
      <c r="K347" s="830"/>
      <c r="L347" s="830"/>
      <c r="M347" s="599"/>
      <c r="N347" s="737"/>
      <c r="P347" s="835">
        <f t="shared" si="15"/>
        <v>1</v>
      </c>
      <c r="Q347" s="835">
        <f t="shared" si="16"/>
        <v>1</v>
      </c>
      <c r="R347" s="482">
        <f t="shared" si="17"/>
        <v>0</v>
      </c>
    </row>
    <row r="348" spans="3:18" ht="20.100000000000001" customHeight="1">
      <c r="C348" s="542">
        <v>334</v>
      </c>
      <c r="D348" s="870" t="str">
        <f>IF('D1.Occpcy&amp;Rent'!$D348="","",VLOOKUP($C348,'D1.Occpcy&amp;Rent'!$C$15:$K$414,2,FALSE))</f>
        <v/>
      </c>
      <c r="E348" s="871" t="str">
        <f>IF('D1.Occpcy&amp;Rent'!$D348="","",VLOOKUP($C348,'D1.Occpcy&amp;Rent'!$C$15:$K$414,3,FALSE))</f>
        <v/>
      </c>
      <c r="F348" s="539" t="str">
        <f>IF('D1.Occpcy&amp;Rent'!$D348="","",VLOOKUP($C348,'D1.Occpcy&amp;Rent'!$C$15:$K$414,9,FALSE))</f>
        <v/>
      </c>
      <c r="G348" s="868"/>
      <c r="H348" s="869"/>
      <c r="I348" s="830"/>
      <c r="J348" s="830"/>
      <c r="K348" s="830"/>
      <c r="L348" s="830"/>
      <c r="M348" s="599"/>
      <c r="N348" s="737"/>
      <c r="P348" s="835">
        <f t="shared" si="15"/>
        <v>1</v>
      </c>
      <c r="Q348" s="835">
        <f t="shared" si="16"/>
        <v>1</v>
      </c>
      <c r="R348" s="482">
        <f t="shared" si="17"/>
        <v>0</v>
      </c>
    </row>
    <row r="349" spans="3:18" ht="20.100000000000001" customHeight="1">
      <c r="C349" s="542">
        <v>335</v>
      </c>
      <c r="D349" s="870" t="str">
        <f>IF('D1.Occpcy&amp;Rent'!$D349="","",VLOOKUP($C349,'D1.Occpcy&amp;Rent'!$C$15:$K$414,2,FALSE))</f>
        <v/>
      </c>
      <c r="E349" s="871" t="str">
        <f>IF('D1.Occpcy&amp;Rent'!$D349="","",VLOOKUP($C349,'D1.Occpcy&amp;Rent'!$C$15:$K$414,3,FALSE))</f>
        <v/>
      </c>
      <c r="F349" s="539" t="str">
        <f>IF('D1.Occpcy&amp;Rent'!$D349="","",VLOOKUP($C349,'D1.Occpcy&amp;Rent'!$C$15:$K$414,9,FALSE))</f>
        <v/>
      </c>
      <c r="G349" s="868"/>
      <c r="H349" s="869"/>
      <c r="I349" s="830"/>
      <c r="J349" s="830"/>
      <c r="K349" s="830"/>
      <c r="L349" s="830"/>
      <c r="M349" s="599"/>
      <c r="N349" s="737"/>
      <c r="P349" s="835">
        <f t="shared" si="15"/>
        <v>1</v>
      </c>
      <c r="Q349" s="835">
        <f t="shared" si="16"/>
        <v>1</v>
      </c>
      <c r="R349" s="482">
        <f t="shared" si="17"/>
        <v>0</v>
      </c>
    </row>
    <row r="350" spans="3:18" ht="20.100000000000001" customHeight="1">
      <c r="C350" s="542">
        <v>336</v>
      </c>
      <c r="D350" s="870" t="str">
        <f>IF('D1.Occpcy&amp;Rent'!$D350="","",VLOOKUP($C350,'D1.Occpcy&amp;Rent'!$C$15:$K$414,2,FALSE))</f>
        <v/>
      </c>
      <c r="E350" s="871" t="str">
        <f>IF('D1.Occpcy&amp;Rent'!$D350="","",VLOOKUP($C350,'D1.Occpcy&amp;Rent'!$C$15:$K$414,3,FALSE))</f>
        <v/>
      </c>
      <c r="F350" s="539" t="str">
        <f>IF('D1.Occpcy&amp;Rent'!$D350="","",VLOOKUP($C350,'D1.Occpcy&amp;Rent'!$C$15:$K$414,9,FALSE))</f>
        <v/>
      </c>
      <c r="G350" s="868"/>
      <c r="H350" s="869"/>
      <c r="I350" s="830"/>
      <c r="J350" s="830"/>
      <c r="K350" s="830"/>
      <c r="L350" s="830"/>
      <c r="M350" s="599"/>
      <c r="N350" s="737"/>
      <c r="P350" s="835">
        <f t="shared" si="15"/>
        <v>1</v>
      </c>
      <c r="Q350" s="835">
        <f t="shared" si="16"/>
        <v>1</v>
      </c>
      <c r="R350" s="482">
        <f t="shared" si="17"/>
        <v>0</v>
      </c>
    </row>
    <row r="351" spans="3:18" ht="20.100000000000001" customHeight="1">
      <c r="C351" s="542">
        <v>337</v>
      </c>
      <c r="D351" s="870" t="str">
        <f>IF('D1.Occpcy&amp;Rent'!$D351="","",VLOOKUP($C351,'D1.Occpcy&amp;Rent'!$C$15:$K$414,2,FALSE))</f>
        <v/>
      </c>
      <c r="E351" s="871" t="str">
        <f>IF('D1.Occpcy&amp;Rent'!$D351="","",VLOOKUP($C351,'D1.Occpcy&amp;Rent'!$C$15:$K$414,3,FALSE))</f>
        <v/>
      </c>
      <c r="F351" s="539" t="str">
        <f>IF('D1.Occpcy&amp;Rent'!$D351="","",VLOOKUP($C351,'D1.Occpcy&amp;Rent'!$C$15:$K$414,9,FALSE))</f>
        <v/>
      </c>
      <c r="G351" s="868"/>
      <c r="H351" s="869"/>
      <c r="I351" s="830"/>
      <c r="J351" s="830"/>
      <c r="K351" s="830"/>
      <c r="L351" s="830"/>
      <c r="M351" s="599"/>
      <c r="N351" s="737"/>
      <c r="P351" s="835">
        <f t="shared" si="15"/>
        <v>1</v>
      </c>
      <c r="Q351" s="835">
        <f t="shared" si="16"/>
        <v>1</v>
      </c>
      <c r="R351" s="482">
        <f t="shared" si="17"/>
        <v>0</v>
      </c>
    </row>
    <row r="352" spans="3:18" ht="20.100000000000001" customHeight="1">
      <c r="C352" s="542">
        <v>338</v>
      </c>
      <c r="D352" s="870" t="str">
        <f>IF('D1.Occpcy&amp;Rent'!$D352="","",VLOOKUP($C352,'D1.Occpcy&amp;Rent'!$C$15:$K$414,2,FALSE))</f>
        <v/>
      </c>
      <c r="E352" s="871" t="str">
        <f>IF('D1.Occpcy&amp;Rent'!$D352="","",VLOOKUP($C352,'D1.Occpcy&amp;Rent'!$C$15:$K$414,3,FALSE))</f>
        <v/>
      </c>
      <c r="F352" s="539" t="str">
        <f>IF('D1.Occpcy&amp;Rent'!$D352="","",VLOOKUP($C352,'D1.Occpcy&amp;Rent'!$C$15:$K$414,9,FALSE))</f>
        <v/>
      </c>
      <c r="G352" s="868"/>
      <c r="H352" s="869"/>
      <c r="I352" s="830"/>
      <c r="J352" s="830"/>
      <c r="K352" s="830"/>
      <c r="L352" s="830"/>
      <c r="M352" s="599"/>
      <c r="N352" s="737"/>
      <c r="P352" s="835">
        <f t="shared" si="15"/>
        <v>1</v>
      </c>
      <c r="Q352" s="835">
        <f t="shared" si="16"/>
        <v>1</v>
      </c>
      <c r="R352" s="482">
        <f t="shared" si="17"/>
        <v>0</v>
      </c>
    </row>
    <row r="353" spans="3:18" ht="20.100000000000001" customHeight="1">
      <c r="C353" s="542">
        <v>339</v>
      </c>
      <c r="D353" s="870" t="str">
        <f>IF('D1.Occpcy&amp;Rent'!$D353="","",VLOOKUP($C353,'D1.Occpcy&amp;Rent'!$C$15:$K$414,2,FALSE))</f>
        <v/>
      </c>
      <c r="E353" s="871" t="str">
        <f>IF('D1.Occpcy&amp;Rent'!$D353="","",VLOOKUP($C353,'D1.Occpcy&amp;Rent'!$C$15:$K$414,3,FALSE))</f>
        <v/>
      </c>
      <c r="F353" s="539" t="str">
        <f>IF('D1.Occpcy&amp;Rent'!$D353="","",VLOOKUP($C353,'D1.Occpcy&amp;Rent'!$C$15:$K$414,9,FALSE))</f>
        <v/>
      </c>
      <c r="G353" s="868"/>
      <c r="H353" s="869"/>
      <c r="I353" s="830"/>
      <c r="J353" s="830"/>
      <c r="K353" s="830"/>
      <c r="L353" s="830"/>
      <c r="M353" s="599"/>
      <c r="N353" s="737"/>
      <c r="P353" s="835">
        <f t="shared" si="15"/>
        <v>1</v>
      </c>
      <c r="Q353" s="835">
        <f t="shared" si="16"/>
        <v>1</v>
      </c>
      <c r="R353" s="482">
        <f t="shared" si="17"/>
        <v>0</v>
      </c>
    </row>
    <row r="354" spans="3:18" ht="20.100000000000001" customHeight="1">
      <c r="C354" s="542">
        <v>340</v>
      </c>
      <c r="D354" s="870" t="str">
        <f>IF('D1.Occpcy&amp;Rent'!$D354="","",VLOOKUP($C354,'D1.Occpcy&amp;Rent'!$C$15:$K$414,2,FALSE))</f>
        <v/>
      </c>
      <c r="E354" s="871" t="str">
        <f>IF('D1.Occpcy&amp;Rent'!$D354="","",VLOOKUP($C354,'D1.Occpcy&amp;Rent'!$C$15:$K$414,3,FALSE))</f>
        <v/>
      </c>
      <c r="F354" s="539" t="str">
        <f>IF('D1.Occpcy&amp;Rent'!$D354="","",VLOOKUP($C354,'D1.Occpcy&amp;Rent'!$C$15:$K$414,9,FALSE))</f>
        <v/>
      </c>
      <c r="G354" s="868"/>
      <c r="H354" s="869"/>
      <c r="I354" s="830"/>
      <c r="J354" s="830"/>
      <c r="K354" s="830"/>
      <c r="L354" s="830"/>
      <c r="M354" s="599"/>
      <c r="N354" s="737"/>
      <c r="P354" s="835">
        <f t="shared" si="15"/>
        <v>1</v>
      </c>
      <c r="Q354" s="835">
        <f t="shared" si="16"/>
        <v>1</v>
      </c>
      <c r="R354" s="482">
        <f t="shared" si="17"/>
        <v>0</v>
      </c>
    </row>
    <row r="355" spans="3:18" ht="20.100000000000001" customHeight="1">
      <c r="C355" s="542">
        <v>341</v>
      </c>
      <c r="D355" s="870" t="str">
        <f>IF('D1.Occpcy&amp;Rent'!$D355="","",VLOOKUP($C355,'D1.Occpcy&amp;Rent'!$C$15:$K$414,2,FALSE))</f>
        <v/>
      </c>
      <c r="E355" s="871" t="str">
        <f>IF('D1.Occpcy&amp;Rent'!$D355="","",VLOOKUP($C355,'D1.Occpcy&amp;Rent'!$C$15:$K$414,3,FALSE))</f>
        <v/>
      </c>
      <c r="F355" s="539" t="str">
        <f>IF('D1.Occpcy&amp;Rent'!$D355="","",VLOOKUP($C355,'D1.Occpcy&amp;Rent'!$C$15:$K$414,9,FALSE))</f>
        <v/>
      </c>
      <c r="G355" s="868"/>
      <c r="H355" s="869"/>
      <c r="I355" s="830"/>
      <c r="J355" s="830"/>
      <c r="K355" s="830"/>
      <c r="L355" s="830"/>
      <c r="M355" s="599"/>
      <c r="N355" s="737"/>
      <c r="P355" s="835">
        <f t="shared" si="15"/>
        <v>1</v>
      </c>
      <c r="Q355" s="835">
        <f t="shared" si="16"/>
        <v>1</v>
      </c>
      <c r="R355" s="482">
        <f t="shared" si="17"/>
        <v>0</v>
      </c>
    </row>
    <row r="356" spans="3:18" ht="20.100000000000001" customHeight="1">
      <c r="C356" s="542">
        <v>342</v>
      </c>
      <c r="D356" s="870" t="str">
        <f>IF('D1.Occpcy&amp;Rent'!$D356="","",VLOOKUP($C356,'D1.Occpcy&amp;Rent'!$C$15:$K$414,2,FALSE))</f>
        <v/>
      </c>
      <c r="E356" s="871" t="str">
        <f>IF('D1.Occpcy&amp;Rent'!$D356="","",VLOOKUP($C356,'D1.Occpcy&amp;Rent'!$C$15:$K$414,3,FALSE))</f>
        <v/>
      </c>
      <c r="F356" s="539" t="str">
        <f>IF('D1.Occpcy&amp;Rent'!$D356="","",VLOOKUP($C356,'D1.Occpcy&amp;Rent'!$C$15:$K$414,9,FALSE))</f>
        <v/>
      </c>
      <c r="G356" s="868"/>
      <c r="H356" s="869"/>
      <c r="I356" s="830"/>
      <c r="J356" s="830"/>
      <c r="K356" s="830"/>
      <c r="L356" s="830"/>
      <c r="M356" s="599"/>
      <c r="N356" s="737"/>
      <c r="P356" s="835">
        <f t="shared" si="15"/>
        <v>1</v>
      </c>
      <c r="Q356" s="835">
        <f t="shared" si="16"/>
        <v>1</v>
      </c>
      <c r="R356" s="482">
        <f t="shared" si="17"/>
        <v>0</v>
      </c>
    </row>
    <row r="357" spans="3:18" ht="20.100000000000001" customHeight="1">
      <c r="C357" s="542">
        <v>343</v>
      </c>
      <c r="D357" s="870" t="str">
        <f>IF('D1.Occpcy&amp;Rent'!$D357="","",VLOOKUP($C357,'D1.Occpcy&amp;Rent'!$C$15:$K$414,2,FALSE))</f>
        <v/>
      </c>
      <c r="E357" s="871" t="str">
        <f>IF('D1.Occpcy&amp;Rent'!$D357="","",VLOOKUP($C357,'D1.Occpcy&amp;Rent'!$C$15:$K$414,3,FALSE))</f>
        <v/>
      </c>
      <c r="F357" s="539" t="str">
        <f>IF('D1.Occpcy&amp;Rent'!$D357="","",VLOOKUP($C357,'D1.Occpcy&amp;Rent'!$C$15:$K$414,9,FALSE))</f>
        <v/>
      </c>
      <c r="G357" s="868"/>
      <c r="H357" s="869"/>
      <c r="I357" s="830"/>
      <c r="J357" s="830"/>
      <c r="K357" s="830"/>
      <c r="L357" s="830"/>
      <c r="M357" s="599"/>
      <c r="N357" s="737"/>
      <c r="P357" s="835">
        <f t="shared" si="15"/>
        <v>1</v>
      </c>
      <c r="Q357" s="835">
        <f t="shared" si="16"/>
        <v>1</v>
      </c>
      <c r="R357" s="482">
        <f t="shared" si="17"/>
        <v>0</v>
      </c>
    </row>
    <row r="358" spans="3:18" ht="20.100000000000001" customHeight="1">
      <c r="C358" s="542">
        <v>344</v>
      </c>
      <c r="D358" s="870" t="str">
        <f>IF('D1.Occpcy&amp;Rent'!$D358="","",VLOOKUP($C358,'D1.Occpcy&amp;Rent'!$C$15:$K$414,2,FALSE))</f>
        <v/>
      </c>
      <c r="E358" s="871" t="str">
        <f>IF('D1.Occpcy&amp;Rent'!$D358="","",VLOOKUP($C358,'D1.Occpcy&amp;Rent'!$C$15:$K$414,3,FALSE))</f>
        <v/>
      </c>
      <c r="F358" s="539" t="str">
        <f>IF('D1.Occpcy&amp;Rent'!$D358="","",VLOOKUP($C358,'D1.Occpcy&amp;Rent'!$C$15:$K$414,9,FALSE))</f>
        <v/>
      </c>
      <c r="G358" s="868"/>
      <c r="H358" s="869"/>
      <c r="I358" s="830"/>
      <c r="J358" s="830"/>
      <c r="K358" s="830"/>
      <c r="L358" s="830"/>
      <c r="M358" s="599"/>
      <c r="N358" s="737"/>
      <c r="P358" s="835">
        <f t="shared" si="15"/>
        <v>1</v>
      </c>
      <c r="Q358" s="835">
        <f t="shared" si="16"/>
        <v>1</v>
      </c>
      <c r="R358" s="482">
        <f t="shared" si="17"/>
        <v>0</v>
      </c>
    </row>
    <row r="359" spans="3:18" ht="20.100000000000001" customHeight="1">
      <c r="C359" s="542">
        <v>345</v>
      </c>
      <c r="D359" s="870" t="str">
        <f>IF('D1.Occpcy&amp;Rent'!$D359="","",VLOOKUP($C359,'D1.Occpcy&amp;Rent'!$C$15:$K$414,2,FALSE))</f>
        <v/>
      </c>
      <c r="E359" s="871" t="str">
        <f>IF('D1.Occpcy&amp;Rent'!$D359="","",VLOOKUP($C359,'D1.Occpcy&amp;Rent'!$C$15:$K$414,3,FALSE))</f>
        <v/>
      </c>
      <c r="F359" s="539" t="str">
        <f>IF('D1.Occpcy&amp;Rent'!$D359="","",VLOOKUP($C359,'D1.Occpcy&amp;Rent'!$C$15:$K$414,9,FALSE))</f>
        <v/>
      </c>
      <c r="G359" s="868"/>
      <c r="H359" s="869"/>
      <c r="I359" s="830"/>
      <c r="J359" s="830"/>
      <c r="K359" s="830"/>
      <c r="L359" s="830"/>
      <c r="M359" s="599"/>
      <c r="N359" s="737"/>
      <c r="P359" s="835">
        <f t="shared" si="15"/>
        <v>1</v>
      </c>
      <c r="Q359" s="835">
        <f t="shared" si="16"/>
        <v>1</v>
      </c>
      <c r="R359" s="482">
        <f t="shared" si="17"/>
        <v>0</v>
      </c>
    </row>
    <row r="360" spans="3:18" ht="20.100000000000001" customHeight="1">
      <c r="C360" s="542">
        <v>346</v>
      </c>
      <c r="D360" s="870" t="str">
        <f>IF('D1.Occpcy&amp;Rent'!$D360="","",VLOOKUP($C360,'D1.Occpcy&amp;Rent'!$C$15:$K$414,2,FALSE))</f>
        <v/>
      </c>
      <c r="E360" s="871" t="str">
        <f>IF('D1.Occpcy&amp;Rent'!$D360="","",VLOOKUP($C360,'D1.Occpcy&amp;Rent'!$C$15:$K$414,3,FALSE))</f>
        <v/>
      </c>
      <c r="F360" s="539" t="str">
        <f>IF('D1.Occpcy&amp;Rent'!$D360="","",VLOOKUP($C360,'D1.Occpcy&amp;Rent'!$C$15:$K$414,9,FALSE))</f>
        <v/>
      </c>
      <c r="G360" s="868"/>
      <c r="H360" s="869"/>
      <c r="I360" s="830"/>
      <c r="J360" s="830"/>
      <c r="K360" s="830"/>
      <c r="L360" s="830"/>
      <c r="M360" s="599"/>
      <c r="N360" s="737"/>
      <c r="P360" s="835">
        <f t="shared" si="15"/>
        <v>1</v>
      </c>
      <c r="Q360" s="835">
        <f t="shared" si="16"/>
        <v>1</v>
      </c>
      <c r="R360" s="482">
        <f t="shared" si="17"/>
        <v>0</v>
      </c>
    </row>
    <row r="361" spans="3:18" ht="20.100000000000001" customHeight="1">
      <c r="C361" s="542">
        <v>347</v>
      </c>
      <c r="D361" s="870" t="str">
        <f>IF('D1.Occpcy&amp;Rent'!$D361="","",VLOOKUP($C361,'D1.Occpcy&amp;Rent'!$C$15:$K$414,2,FALSE))</f>
        <v/>
      </c>
      <c r="E361" s="871" t="str">
        <f>IF('D1.Occpcy&amp;Rent'!$D361="","",VLOOKUP($C361,'D1.Occpcy&amp;Rent'!$C$15:$K$414,3,FALSE))</f>
        <v/>
      </c>
      <c r="F361" s="539" t="str">
        <f>IF('D1.Occpcy&amp;Rent'!$D361="","",VLOOKUP($C361,'D1.Occpcy&amp;Rent'!$C$15:$K$414,9,FALSE))</f>
        <v/>
      </c>
      <c r="G361" s="868"/>
      <c r="H361" s="869"/>
      <c r="I361" s="830"/>
      <c r="J361" s="830"/>
      <c r="K361" s="830"/>
      <c r="L361" s="830"/>
      <c r="M361" s="599"/>
      <c r="N361" s="737"/>
      <c r="P361" s="835">
        <f t="shared" si="15"/>
        <v>1</v>
      </c>
      <c r="Q361" s="835">
        <f t="shared" si="16"/>
        <v>1</v>
      </c>
      <c r="R361" s="482">
        <f t="shared" si="17"/>
        <v>0</v>
      </c>
    </row>
    <row r="362" spans="3:18" ht="20.100000000000001" customHeight="1">
      <c r="C362" s="542">
        <v>348</v>
      </c>
      <c r="D362" s="870" t="str">
        <f>IF('D1.Occpcy&amp;Rent'!$D362="","",VLOOKUP($C362,'D1.Occpcy&amp;Rent'!$C$15:$K$414,2,FALSE))</f>
        <v/>
      </c>
      <c r="E362" s="871" t="str">
        <f>IF('D1.Occpcy&amp;Rent'!$D362="","",VLOOKUP($C362,'D1.Occpcy&amp;Rent'!$C$15:$K$414,3,FALSE))</f>
        <v/>
      </c>
      <c r="F362" s="539" t="str">
        <f>IF('D1.Occpcy&amp;Rent'!$D362="","",VLOOKUP($C362,'D1.Occpcy&amp;Rent'!$C$15:$K$414,9,FALSE))</f>
        <v/>
      </c>
      <c r="G362" s="868"/>
      <c r="H362" s="869"/>
      <c r="I362" s="830"/>
      <c r="J362" s="830"/>
      <c r="K362" s="830"/>
      <c r="L362" s="830"/>
      <c r="M362" s="599"/>
      <c r="N362" s="737"/>
      <c r="P362" s="835">
        <f t="shared" si="15"/>
        <v>1</v>
      </c>
      <c r="Q362" s="835">
        <f t="shared" si="16"/>
        <v>1</v>
      </c>
      <c r="R362" s="482">
        <f t="shared" si="17"/>
        <v>0</v>
      </c>
    </row>
    <row r="363" spans="3:18" ht="20.100000000000001" customHeight="1">
      <c r="C363" s="542">
        <v>349</v>
      </c>
      <c r="D363" s="870" t="str">
        <f>IF('D1.Occpcy&amp;Rent'!$D363="","",VLOOKUP($C363,'D1.Occpcy&amp;Rent'!$C$15:$K$414,2,FALSE))</f>
        <v/>
      </c>
      <c r="E363" s="871" t="str">
        <f>IF('D1.Occpcy&amp;Rent'!$D363="","",VLOOKUP($C363,'D1.Occpcy&amp;Rent'!$C$15:$K$414,3,FALSE))</f>
        <v/>
      </c>
      <c r="F363" s="539" t="str">
        <f>IF('D1.Occpcy&amp;Rent'!$D363="","",VLOOKUP($C363,'D1.Occpcy&amp;Rent'!$C$15:$K$414,9,FALSE))</f>
        <v/>
      </c>
      <c r="G363" s="868"/>
      <c r="H363" s="869"/>
      <c r="I363" s="830"/>
      <c r="J363" s="830"/>
      <c r="K363" s="830"/>
      <c r="L363" s="830"/>
      <c r="M363" s="599"/>
      <c r="N363" s="737"/>
      <c r="P363" s="835">
        <f t="shared" si="15"/>
        <v>1</v>
      </c>
      <c r="Q363" s="835">
        <f t="shared" si="16"/>
        <v>1</v>
      </c>
      <c r="R363" s="482">
        <f t="shared" si="17"/>
        <v>0</v>
      </c>
    </row>
    <row r="364" spans="3:18" ht="20.100000000000001" customHeight="1">
      <c r="C364" s="542">
        <v>350</v>
      </c>
      <c r="D364" s="870" t="str">
        <f>IF('D1.Occpcy&amp;Rent'!$D364="","",VLOOKUP($C364,'D1.Occpcy&amp;Rent'!$C$15:$K$414,2,FALSE))</f>
        <v/>
      </c>
      <c r="E364" s="871" t="str">
        <f>IF('D1.Occpcy&amp;Rent'!$D364="","",VLOOKUP($C364,'D1.Occpcy&amp;Rent'!$C$15:$K$414,3,FALSE))</f>
        <v/>
      </c>
      <c r="F364" s="539" t="str">
        <f>IF('D1.Occpcy&amp;Rent'!$D364="","",VLOOKUP($C364,'D1.Occpcy&amp;Rent'!$C$15:$K$414,9,FALSE))</f>
        <v/>
      </c>
      <c r="G364" s="868"/>
      <c r="H364" s="869"/>
      <c r="I364" s="830"/>
      <c r="J364" s="830"/>
      <c r="K364" s="830"/>
      <c r="L364" s="830"/>
      <c r="M364" s="599"/>
      <c r="N364" s="737"/>
      <c r="P364" s="835">
        <f t="shared" si="15"/>
        <v>1</v>
      </c>
      <c r="Q364" s="835">
        <f t="shared" si="16"/>
        <v>1</v>
      </c>
      <c r="R364" s="482">
        <f t="shared" si="17"/>
        <v>0</v>
      </c>
    </row>
    <row r="365" spans="3:18" ht="20.100000000000001" customHeight="1">
      <c r="C365" s="542">
        <v>351</v>
      </c>
      <c r="D365" s="870" t="str">
        <f>IF('D1.Occpcy&amp;Rent'!$D365="","",VLOOKUP($C365,'D1.Occpcy&amp;Rent'!$C$15:$K$414,2,FALSE))</f>
        <v/>
      </c>
      <c r="E365" s="871" t="str">
        <f>IF('D1.Occpcy&amp;Rent'!$D365="","",VLOOKUP($C365,'D1.Occpcy&amp;Rent'!$C$15:$K$414,3,FALSE))</f>
        <v/>
      </c>
      <c r="F365" s="539" t="str">
        <f>IF('D1.Occpcy&amp;Rent'!$D365="","",VLOOKUP($C365,'D1.Occpcy&amp;Rent'!$C$15:$K$414,9,FALSE))</f>
        <v/>
      </c>
      <c r="G365" s="868"/>
      <c r="H365" s="869"/>
      <c r="I365" s="830"/>
      <c r="J365" s="830"/>
      <c r="K365" s="830"/>
      <c r="L365" s="830"/>
      <c r="M365" s="599"/>
      <c r="N365" s="737"/>
      <c r="P365" s="835">
        <f t="shared" si="15"/>
        <v>1</v>
      </c>
      <c r="Q365" s="835">
        <f t="shared" si="16"/>
        <v>1</v>
      </c>
      <c r="R365" s="482">
        <f t="shared" si="17"/>
        <v>0</v>
      </c>
    </row>
    <row r="366" spans="3:18" ht="20.100000000000001" customHeight="1">
      <c r="C366" s="542">
        <v>352</v>
      </c>
      <c r="D366" s="870" t="str">
        <f>IF('D1.Occpcy&amp;Rent'!$D366="","",VLOOKUP($C366,'D1.Occpcy&amp;Rent'!$C$15:$K$414,2,FALSE))</f>
        <v/>
      </c>
      <c r="E366" s="871" t="str">
        <f>IF('D1.Occpcy&amp;Rent'!$D366="","",VLOOKUP($C366,'D1.Occpcy&amp;Rent'!$C$15:$K$414,3,FALSE))</f>
        <v/>
      </c>
      <c r="F366" s="539" t="str">
        <f>IF('D1.Occpcy&amp;Rent'!$D366="","",VLOOKUP($C366,'D1.Occpcy&amp;Rent'!$C$15:$K$414,9,FALSE))</f>
        <v/>
      </c>
      <c r="G366" s="868"/>
      <c r="H366" s="869"/>
      <c r="I366" s="830"/>
      <c r="J366" s="830"/>
      <c r="K366" s="830"/>
      <c r="L366" s="830"/>
      <c r="M366" s="599"/>
      <c r="N366" s="737"/>
      <c r="P366" s="835">
        <f t="shared" si="15"/>
        <v>1</v>
      </c>
      <c r="Q366" s="835">
        <f t="shared" si="16"/>
        <v>1</v>
      </c>
      <c r="R366" s="482">
        <f t="shared" si="17"/>
        <v>0</v>
      </c>
    </row>
    <row r="367" spans="3:18" ht="20.100000000000001" customHeight="1">
      <c r="C367" s="542">
        <v>353</v>
      </c>
      <c r="D367" s="870" t="str">
        <f>IF('D1.Occpcy&amp;Rent'!$D367="","",VLOOKUP($C367,'D1.Occpcy&amp;Rent'!$C$15:$K$414,2,FALSE))</f>
        <v/>
      </c>
      <c r="E367" s="871" t="str">
        <f>IF('D1.Occpcy&amp;Rent'!$D367="","",VLOOKUP($C367,'D1.Occpcy&amp;Rent'!$C$15:$K$414,3,FALSE))</f>
        <v/>
      </c>
      <c r="F367" s="539" t="str">
        <f>IF('D1.Occpcy&amp;Rent'!$D367="","",VLOOKUP($C367,'D1.Occpcy&amp;Rent'!$C$15:$K$414,9,FALSE))</f>
        <v/>
      </c>
      <c r="G367" s="868"/>
      <c r="H367" s="869"/>
      <c r="I367" s="830"/>
      <c r="J367" s="830"/>
      <c r="K367" s="830"/>
      <c r="L367" s="830"/>
      <c r="M367" s="599"/>
      <c r="N367" s="737"/>
      <c r="P367" s="835">
        <f t="shared" si="15"/>
        <v>1</v>
      </c>
      <c r="Q367" s="835">
        <f t="shared" si="16"/>
        <v>1</v>
      </c>
      <c r="R367" s="482">
        <f t="shared" si="17"/>
        <v>0</v>
      </c>
    </row>
    <row r="368" spans="3:18" ht="20.100000000000001" customHeight="1">
      <c r="C368" s="542">
        <v>354</v>
      </c>
      <c r="D368" s="870" t="str">
        <f>IF('D1.Occpcy&amp;Rent'!$D368="","",VLOOKUP($C368,'D1.Occpcy&amp;Rent'!$C$15:$K$414,2,FALSE))</f>
        <v/>
      </c>
      <c r="E368" s="871" t="str">
        <f>IF('D1.Occpcy&amp;Rent'!$D368="","",VLOOKUP($C368,'D1.Occpcy&amp;Rent'!$C$15:$K$414,3,FALSE))</f>
        <v/>
      </c>
      <c r="F368" s="539" t="str">
        <f>IF('D1.Occpcy&amp;Rent'!$D368="","",VLOOKUP($C368,'D1.Occpcy&amp;Rent'!$C$15:$K$414,9,FALSE))</f>
        <v/>
      </c>
      <c r="G368" s="868"/>
      <c r="H368" s="869"/>
      <c r="I368" s="830"/>
      <c r="J368" s="830"/>
      <c r="K368" s="830"/>
      <c r="L368" s="830"/>
      <c r="M368" s="599"/>
      <c r="N368" s="737"/>
      <c r="P368" s="835">
        <f t="shared" si="15"/>
        <v>1</v>
      </c>
      <c r="Q368" s="835">
        <f t="shared" si="16"/>
        <v>1</v>
      </c>
      <c r="R368" s="482">
        <f t="shared" si="17"/>
        <v>0</v>
      </c>
    </row>
    <row r="369" spans="3:18" ht="20.100000000000001" customHeight="1">
      <c r="C369" s="542">
        <v>355</v>
      </c>
      <c r="D369" s="870" t="str">
        <f>IF('D1.Occpcy&amp;Rent'!$D369="","",VLOOKUP($C369,'D1.Occpcy&amp;Rent'!$C$15:$K$414,2,FALSE))</f>
        <v/>
      </c>
      <c r="E369" s="871" t="str">
        <f>IF('D1.Occpcy&amp;Rent'!$D369="","",VLOOKUP($C369,'D1.Occpcy&amp;Rent'!$C$15:$K$414,3,FALSE))</f>
        <v/>
      </c>
      <c r="F369" s="539" t="str">
        <f>IF('D1.Occpcy&amp;Rent'!$D369="","",VLOOKUP($C369,'D1.Occpcy&amp;Rent'!$C$15:$K$414,9,FALSE))</f>
        <v/>
      </c>
      <c r="G369" s="868"/>
      <c r="H369" s="869"/>
      <c r="I369" s="830"/>
      <c r="J369" s="830"/>
      <c r="K369" s="830"/>
      <c r="L369" s="830"/>
      <c r="M369" s="599"/>
      <c r="N369" s="737"/>
      <c r="P369" s="835">
        <f t="shared" si="15"/>
        <v>1</v>
      </c>
      <c r="Q369" s="835">
        <f t="shared" si="16"/>
        <v>1</v>
      </c>
      <c r="R369" s="482">
        <f t="shared" si="17"/>
        <v>0</v>
      </c>
    </row>
    <row r="370" spans="3:18" ht="20.100000000000001" customHeight="1">
      <c r="C370" s="542">
        <v>356</v>
      </c>
      <c r="D370" s="870" t="str">
        <f>IF('D1.Occpcy&amp;Rent'!$D370="","",VLOOKUP($C370,'D1.Occpcy&amp;Rent'!$C$15:$K$414,2,FALSE))</f>
        <v/>
      </c>
      <c r="E370" s="871" t="str">
        <f>IF('D1.Occpcy&amp;Rent'!$D370="","",VLOOKUP($C370,'D1.Occpcy&amp;Rent'!$C$15:$K$414,3,FALSE))</f>
        <v/>
      </c>
      <c r="F370" s="539" t="str">
        <f>IF('D1.Occpcy&amp;Rent'!$D370="","",VLOOKUP($C370,'D1.Occpcy&amp;Rent'!$C$15:$K$414,9,FALSE))</f>
        <v/>
      </c>
      <c r="G370" s="868"/>
      <c r="H370" s="869"/>
      <c r="I370" s="830"/>
      <c r="J370" s="830"/>
      <c r="K370" s="830"/>
      <c r="L370" s="830"/>
      <c r="M370" s="599"/>
      <c r="N370" s="737"/>
      <c r="P370" s="835">
        <f t="shared" si="15"/>
        <v>1</v>
      </c>
      <c r="Q370" s="835">
        <f t="shared" si="16"/>
        <v>1</v>
      </c>
      <c r="R370" s="482">
        <f t="shared" si="17"/>
        <v>0</v>
      </c>
    </row>
    <row r="371" spans="3:18" ht="20.100000000000001" customHeight="1">
      <c r="C371" s="542">
        <v>357</v>
      </c>
      <c r="D371" s="870" t="str">
        <f>IF('D1.Occpcy&amp;Rent'!$D371="","",VLOOKUP($C371,'D1.Occpcy&amp;Rent'!$C$15:$K$414,2,FALSE))</f>
        <v/>
      </c>
      <c r="E371" s="871" t="str">
        <f>IF('D1.Occpcy&amp;Rent'!$D371="","",VLOOKUP($C371,'D1.Occpcy&amp;Rent'!$C$15:$K$414,3,FALSE))</f>
        <v/>
      </c>
      <c r="F371" s="539" t="str">
        <f>IF('D1.Occpcy&amp;Rent'!$D371="","",VLOOKUP($C371,'D1.Occpcy&amp;Rent'!$C$15:$K$414,9,FALSE))</f>
        <v/>
      </c>
      <c r="G371" s="868"/>
      <c r="H371" s="869"/>
      <c r="I371" s="830"/>
      <c r="J371" s="830"/>
      <c r="K371" s="830"/>
      <c r="L371" s="830"/>
      <c r="M371" s="599"/>
      <c r="N371" s="737"/>
      <c r="P371" s="835">
        <f t="shared" si="15"/>
        <v>1</v>
      </c>
      <c r="Q371" s="835">
        <f t="shared" si="16"/>
        <v>1</v>
      </c>
      <c r="R371" s="482">
        <f t="shared" si="17"/>
        <v>0</v>
      </c>
    </row>
    <row r="372" spans="3:18" ht="20.100000000000001" customHeight="1">
      <c r="C372" s="542">
        <v>358</v>
      </c>
      <c r="D372" s="870" t="str">
        <f>IF('D1.Occpcy&amp;Rent'!$D372="","",VLOOKUP($C372,'D1.Occpcy&amp;Rent'!$C$15:$K$414,2,FALSE))</f>
        <v/>
      </c>
      <c r="E372" s="871" t="str">
        <f>IF('D1.Occpcy&amp;Rent'!$D372="","",VLOOKUP($C372,'D1.Occpcy&amp;Rent'!$C$15:$K$414,3,FALSE))</f>
        <v/>
      </c>
      <c r="F372" s="539" t="str">
        <f>IF('D1.Occpcy&amp;Rent'!$D372="","",VLOOKUP($C372,'D1.Occpcy&amp;Rent'!$C$15:$K$414,9,FALSE))</f>
        <v/>
      </c>
      <c r="G372" s="868"/>
      <c r="H372" s="869"/>
      <c r="I372" s="830"/>
      <c r="J372" s="830"/>
      <c r="K372" s="830"/>
      <c r="L372" s="830"/>
      <c r="M372" s="599"/>
      <c r="N372" s="737"/>
      <c r="P372" s="835">
        <f t="shared" si="15"/>
        <v>1</v>
      </c>
      <c r="Q372" s="835">
        <f t="shared" si="16"/>
        <v>1</v>
      </c>
      <c r="R372" s="482">
        <f t="shared" si="17"/>
        <v>0</v>
      </c>
    </row>
    <row r="373" spans="3:18" ht="20.100000000000001" customHeight="1">
      <c r="C373" s="542">
        <v>359</v>
      </c>
      <c r="D373" s="870" t="str">
        <f>IF('D1.Occpcy&amp;Rent'!$D373="","",VLOOKUP($C373,'D1.Occpcy&amp;Rent'!$C$15:$K$414,2,FALSE))</f>
        <v/>
      </c>
      <c r="E373" s="871" t="str">
        <f>IF('D1.Occpcy&amp;Rent'!$D373="","",VLOOKUP($C373,'D1.Occpcy&amp;Rent'!$C$15:$K$414,3,FALSE))</f>
        <v/>
      </c>
      <c r="F373" s="539" t="str">
        <f>IF('D1.Occpcy&amp;Rent'!$D373="","",VLOOKUP($C373,'D1.Occpcy&amp;Rent'!$C$15:$K$414,9,FALSE))</f>
        <v/>
      </c>
      <c r="G373" s="868"/>
      <c r="H373" s="869"/>
      <c r="I373" s="830"/>
      <c r="J373" s="830"/>
      <c r="K373" s="830"/>
      <c r="L373" s="830"/>
      <c r="M373" s="599"/>
      <c r="N373" s="737"/>
      <c r="P373" s="835">
        <f t="shared" si="15"/>
        <v>1</v>
      </c>
      <c r="Q373" s="835">
        <f t="shared" si="16"/>
        <v>1</v>
      </c>
      <c r="R373" s="482">
        <f t="shared" si="17"/>
        <v>0</v>
      </c>
    </row>
    <row r="374" spans="3:18" ht="20.100000000000001" customHeight="1">
      <c r="C374" s="542">
        <v>360</v>
      </c>
      <c r="D374" s="870" t="str">
        <f>IF('D1.Occpcy&amp;Rent'!$D374="","",VLOOKUP($C374,'D1.Occpcy&amp;Rent'!$C$15:$K$414,2,FALSE))</f>
        <v/>
      </c>
      <c r="E374" s="871" t="str">
        <f>IF('D1.Occpcy&amp;Rent'!$D374="","",VLOOKUP($C374,'D1.Occpcy&amp;Rent'!$C$15:$K$414,3,FALSE))</f>
        <v/>
      </c>
      <c r="F374" s="539" t="str">
        <f>IF('D1.Occpcy&amp;Rent'!$D374="","",VLOOKUP($C374,'D1.Occpcy&amp;Rent'!$C$15:$K$414,9,FALSE))</f>
        <v/>
      </c>
      <c r="G374" s="868"/>
      <c r="H374" s="869"/>
      <c r="I374" s="830"/>
      <c r="J374" s="830"/>
      <c r="K374" s="830"/>
      <c r="L374" s="830"/>
      <c r="M374" s="599"/>
      <c r="N374" s="737"/>
      <c r="P374" s="835">
        <f t="shared" si="15"/>
        <v>1</v>
      </c>
      <c r="Q374" s="835">
        <f t="shared" si="16"/>
        <v>1</v>
      </c>
      <c r="R374" s="482">
        <f t="shared" si="17"/>
        <v>0</v>
      </c>
    </row>
    <row r="375" spans="3:18" ht="20.100000000000001" customHeight="1">
      <c r="C375" s="542">
        <v>361</v>
      </c>
      <c r="D375" s="870" t="str">
        <f>IF('D1.Occpcy&amp;Rent'!$D375="","",VLOOKUP($C375,'D1.Occpcy&amp;Rent'!$C$15:$K$414,2,FALSE))</f>
        <v/>
      </c>
      <c r="E375" s="871" t="str">
        <f>IF('D1.Occpcy&amp;Rent'!$D375="","",VLOOKUP($C375,'D1.Occpcy&amp;Rent'!$C$15:$K$414,3,FALSE))</f>
        <v/>
      </c>
      <c r="F375" s="539" t="str">
        <f>IF('D1.Occpcy&amp;Rent'!$D375="","",VLOOKUP($C375,'D1.Occpcy&amp;Rent'!$C$15:$K$414,9,FALSE))</f>
        <v/>
      </c>
      <c r="G375" s="868"/>
      <c r="H375" s="869"/>
      <c r="I375" s="830"/>
      <c r="J375" s="830"/>
      <c r="K375" s="830"/>
      <c r="L375" s="830"/>
      <c r="M375" s="599"/>
      <c r="N375" s="737"/>
      <c r="P375" s="835">
        <f t="shared" si="15"/>
        <v>1</v>
      </c>
      <c r="Q375" s="835">
        <f t="shared" si="16"/>
        <v>1</v>
      </c>
      <c r="R375" s="482">
        <f t="shared" si="17"/>
        <v>0</v>
      </c>
    </row>
    <row r="376" spans="3:18" ht="20.100000000000001" customHeight="1">
      <c r="C376" s="542">
        <v>362</v>
      </c>
      <c r="D376" s="870" t="str">
        <f>IF('D1.Occpcy&amp;Rent'!$D376="","",VLOOKUP($C376,'D1.Occpcy&amp;Rent'!$C$15:$K$414,2,FALSE))</f>
        <v/>
      </c>
      <c r="E376" s="871" t="str">
        <f>IF('D1.Occpcy&amp;Rent'!$D376="","",VLOOKUP($C376,'D1.Occpcy&amp;Rent'!$C$15:$K$414,3,FALSE))</f>
        <v/>
      </c>
      <c r="F376" s="539" t="str">
        <f>IF('D1.Occpcy&amp;Rent'!$D376="","",VLOOKUP($C376,'D1.Occpcy&amp;Rent'!$C$15:$K$414,9,FALSE))</f>
        <v/>
      </c>
      <c r="G376" s="868"/>
      <c r="H376" s="869"/>
      <c r="I376" s="830"/>
      <c r="J376" s="830"/>
      <c r="K376" s="830"/>
      <c r="L376" s="830"/>
      <c r="M376" s="599"/>
      <c r="N376" s="737"/>
      <c r="P376" s="835">
        <f t="shared" si="15"/>
        <v>1</v>
      </c>
      <c r="Q376" s="835">
        <f t="shared" si="16"/>
        <v>1</v>
      </c>
      <c r="R376" s="482">
        <f t="shared" si="17"/>
        <v>0</v>
      </c>
    </row>
    <row r="377" spans="3:18" ht="20.100000000000001" customHeight="1">
      <c r="C377" s="542">
        <v>363</v>
      </c>
      <c r="D377" s="870" t="str">
        <f>IF('D1.Occpcy&amp;Rent'!$D377="","",VLOOKUP($C377,'D1.Occpcy&amp;Rent'!$C$15:$K$414,2,FALSE))</f>
        <v/>
      </c>
      <c r="E377" s="871" t="str">
        <f>IF('D1.Occpcy&amp;Rent'!$D377="","",VLOOKUP($C377,'D1.Occpcy&amp;Rent'!$C$15:$K$414,3,FALSE))</f>
        <v/>
      </c>
      <c r="F377" s="539" t="str">
        <f>IF('D1.Occpcy&amp;Rent'!$D377="","",VLOOKUP($C377,'D1.Occpcy&amp;Rent'!$C$15:$K$414,9,FALSE))</f>
        <v/>
      </c>
      <c r="G377" s="868"/>
      <c r="H377" s="869"/>
      <c r="I377" s="830"/>
      <c r="J377" s="830"/>
      <c r="K377" s="830"/>
      <c r="L377" s="830"/>
      <c r="M377" s="599"/>
      <c r="N377" s="737"/>
      <c r="P377" s="835">
        <f t="shared" si="15"/>
        <v>1</v>
      </c>
      <c r="Q377" s="835">
        <f t="shared" si="16"/>
        <v>1</v>
      </c>
      <c r="R377" s="482">
        <f t="shared" si="17"/>
        <v>0</v>
      </c>
    </row>
    <row r="378" spans="3:18" ht="20.100000000000001" customHeight="1">
      <c r="C378" s="542">
        <v>364</v>
      </c>
      <c r="D378" s="870" t="str">
        <f>IF('D1.Occpcy&amp;Rent'!$D378="","",VLOOKUP($C378,'D1.Occpcy&amp;Rent'!$C$15:$K$414,2,FALSE))</f>
        <v/>
      </c>
      <c r="E378" s="871" t="str">
        <f>IF('D1.Occpcy&amp;Rent'!$D378="","",VLOOKUP($C378,'D1.Occpcy&amp;Rent'!$C$15:$K$414,3,FALSE))</f>
        <v/>
      </c>
      <c r="F378" s="539" t="str">
        <f>IF('D1.Occpcy&amp;Rent'!$D378="","",VLOOKUP($C378,'D1.Occpcy&amp;Rent'!$C$15:$K$414,9,FALSE))</f>
        <v/>
      </c>
      <c r="G378" s="868"/>
      <c r="H378" s="869"/>
      <c r="I378" s="830"/>
      <c r="J378" s="830"/>
      <c r="K378" s="830"/>
      <c r="L378" s="830"/>
      <c r="M378" s="599"/>
      <c r="N378" s="737"/>
      <c r="P378" s="835">
        <f t="shared" si="15"/>
        <v>1</v>
      </c>
      <c r="Q378" s="835">
        <f t="shared" si="16"/>
        <v>1</v>
      </c>
      <c r="R378" s="482">
        <f t="shared" si="17"/>
        <v>0</v>
      </c>
    </row>
    <row r="379" spans="3:18" ht="20.100000000000001" customHeight="1">
      <c r="C379" s="542">
        <v>365</v>
      </c>
      <c r="D379" s="870" t="str">
        <f>IF('D1.Occpcy&amp;Rent'!$D379="","",VLOOKUP($C379,'D1.Occpcy&amp;Rent'!$C$15:$K$414,2,FALSE))</f>
        <v/>
      </c>
      <c r="E379" s="871" t="str">
        <f>IF('D1.Occpcy&amp;Rent'!$D379="","",VLOOKUP($C379,'D1.Occpcy&amp;Rent'!$C$15:$K$414,3,FALSE))</f>
        <v/>
      </c>
      <c r="F379" s="539" t="str">
        <f>IF('D1.Occpcy&amp;Rent'!$D379="","",VLOOKUP($C379,'D1.Occpcy&amp;Rent'!$C$15:$K$414,9,FALSE))</f>
        <v/>
      </c>
      <c r="G379" s="868"/>
      <c r="H379" s="869"/>
      <c r="I379" s="830"/>
      <c r="J379" s="830"/>
      <c r="K379" s="830"/>
      <c r="L379" s="830"/>
      <c r="M379" s="599"/>
      <c r="N379" s="737"/>
      <c r="P379" s="835">
        <f t="shared" si="15"/>
        <v>1</v>
      </c>
      <c r="Q379" s="835">
        <f t="shared" si="16"/>
        <v>1</v>
      </c>
      <c r="R379" s="482">
        <f t="shared" si="17"/>
        <v>0</v>
      </c>
    </row>
    <row r="380" spans="3:18" ht="20.100000000000001" customHeight="1">
      <c r="C380" s="542">
        <v>366</v>
      </c>
      <c r="D380" s="870" t="str">
        <f>IF('D1.Occpcy&amp;Rent'!$D380="","",VLOOKUP($C380,'D1.Occpcy&amp;Rent'!$C$15:$K$414,2,FALSE))</f>
        <v/>
      </c>
      <c r="E380" s="871" t="str">
        <f>IF('D1.Occpcy&amp;Rent'!$D380="","",VLOOKUP($C380,'D1.Occpcy&amp;Rent'!$C$15:$K$414,3,FALSE))</f>
        <v/>
      </c>
      <c r="F380" s="539" t="str">
        <f>IF('D1.Occpcy&amp;Rent'!$D380="","",VLOOKUP($C380,'D1.Occpcy&amp;Rent'!$C$15:$K$414,9,FALSE))</f>
        <v/>
      </c>
      <c r="G380" s="868"/>
      <c r="H380" s="869"/>
      <c r="I380" s="830"/>
      <c r="J380" s="830"/>
      <c r="K380" s="830"/>
      <c r="L380" s="830"/>
      <c r="M380" s="599"/>
      <c r="N380" s="737"/>
      <c r="P380" s="835">
        <f t="shared" si="15"/>
        <v>1</v>
      </c>
      <c r="Q380" s="835">
        <f t="shared" si="16"/>
        <v>1</v>
      </c>
      <c r="R380" s="482">
        <f t="shared" si="17"/>
        <v>0</v>
      </c>
    </row>
    <row r="381" spans="3:18" ht="20.100000000000001" customHeight="1">
      <c r="C381" s="542">
        <v>367</v>
      </c>
      <c r="D381" s="870" t="str">
        <f>IF('D1.Occpcy&amp;Rent'!$D381="","",VLOOKUP($C381,'D1.Occpcy&amp;Rent'!$C$15:$K$414,2,FALSE))</f>
        <v/>
      </c>
      <c r="E381" s="871" t="str">
        <f>IF('D1.Occpcy&amp;Rent'!$D381="","",VLOOKUP($C381,'D1.Occpcy&amp;Rent'!$C$15:$K$414,3,FALSE))</f>
        <v/>
      </c>
      <c r="F381" s="539" t="str">
        <f>IF('D1.Occpcy&amp;Rent'!$D381="","",VLOOKUP($C381,'D1.Occpcy&amp;Rent'!$C$15:$K$414,9,FALSE))</f>
        <v/>
      </c>
      <c r="G381" s="868"/>
      <c r="H381" s="869"/>
      <c r="I381" s="830"/>
      <c r="J381" s="830"/>
      <c r="K381" s="830"/>
      <c r="L381" s="830"/>
      <c r="M381" s="599"/>
      <c r="N381" s="737"/>
      <c r="P381" s="835">
        <f t="shared" si="15"/>
        <v>1</v>
      </c>
      <c r="Q381" s="835">
        <f t="shared" si="16"/>
        <v>1</v>
      </c>
      <c r="R381" s="482">
        <f t="shared" si="17"/>
        <v>0</v>
      </c>
    </row>
    <row r="382" spans="3:18" ht="20.100000000000001" customHeight="1">
      <c r="C382" s="542">
        <v>368</v>
      </c>
      <c r="D382" s="870" t="str">
        <f>IF('D1.Occpcy&amp;Rent'!$D382="","",VLOOKUP($C382,'D1.Occpcy&amp;Rent'!$C$15:$K$414,2,FALSE))</f>
        <v/>
      </c>
      <c r="E382" s="871" t="str">
        <f>IF('D1.Occpcy&amp;Rent'!$D382="","",VLOOKUP($C382,'D1.Occpcy&amp;Rent'!$C$15:$K$414,3,FALSE))</f>
        <v/>
      </c>
      <c r="F382" s="539" t="str">
        <f>IF('D1.Occpcy&amp;Rent'!$D382="","",VLOOKUP($C382,'D1.Occpcy&amp;Rent'!$C$15:$K$414,9,FALSE))</f>
        <v/>
      </c>
      <c r="G382" s="868"/>
      <c r="H382" s="869"/>
      <c r="I382" s="830"/>
      <c r="J382" s="830"/>
      <c r="K382" s="830"/>
      <c r="L382" s="830"/>
      <c r="M382" s="599"/>
      <c r="N382" s="737"/>
      <c r="P382" s="835">
        <f t="shared" si="15"/>
        <v>1</v>
      </c>
      <c r="Q382" s="835">
        <f t="shared" si="16"/>
        <v>1</v>
      </c>
      <c r="R382" s="482">
        <f t="shared" si="17"/>
        <v>0</v>
      </c>
    </row>
    <row r="383" spans="3:18" ht="20.100000000000001" customHeight="1">
      <c r="C383" s="542">
        <v>369</v>
      </c>
      <c r="D383" s="870" t="str">
        <f>IF('D1.Occpcy&amp;Rent'!$D383="","",VLOOKUP($C383,'D1.Occpcy&amp;Rent'!$C$15:$K$414,2,FALSE))</f>
        <v/>
      </c>
      <c r="E383" s="871" t="str">
        <f>IF('D1.Occpcy&amp;Rent'!$D383="","",VLOOKUP($C383,'D1.Occpcy&amp;Rent'!$C$15:$K$414,3,FALSE))</f>
        <v/>
      </c>
      <c r="F383" s="539" t="str">
        <f>IF('D1.Occpcy&amp;Rent'!$D383="","",VLOOKUP($C383,'D1.Occpcy&amp;Rent'!$C$15:$K$414,9,FALSE))</f>
        <v/>
      </c>
      <c r="G383" s="868"/>
      <c r="H383" s="869"/>
      <c r="I383" s="830"/>
      <c r="J383" s="830"/>
      <c r="K383" s="830"/>
      <c r="L383" s="830"/>
      <c r="M383" s="599"/>
      <c r="N383" s="737"/>
      <c r="P383" s="835">
        <f t="shared" si="15"/>
        <v>1</v>
      </c>
      <c r="Q383" s="835">
        <f t="shared" si="16"/>
        <v>1</v>
      </c>
      <c r="R383" s="482">
        <f t="shared" si="17"/>
        <v>0</v>
      </c>
    </row>
    <row r="384" spans="3:18" ht="20.100000000000001" customHeight="1">
      <c r="C384" s="542">
        <v>370</v>
      </c>
      <c r="D384" s="870" t="str">
        <f>IF('D1.Occpcy&amp;Rent'!$D384="","",VLOOKUP($C384,'D1.Occpcy&amp;Rent'!$C$15:$K$414,2,FALSE))</f>
        <v/>
      </c>
      <c r="E384" s="871" t="str">
        <f>IF('D1.Occpcy&amp;Rent'!$D384="","",VLOOKUP($C384,'D1.Occpcy&amp;Rent'!$C$15:$K$414,3,FALSE))</f>
        <v/>
      </c>
      <c r="F384" s="539" t="str">
        <f>IF('D1.Occpcy&amp;Rent'!$D384="","",VLOOKUP($C384,'D1.Occpcy&amp;Rent'!$C$15:$K$414,9,FALSE))</f>
        <v/>
      </c>
      <c r="G384" s="868"/>
      <c r="H384" s="869"/>
      <c r="I384" s="830"/>
      <c r="J384" s="830"/>
      <c r="K384" s="830"/>
      <c r="L384" s="830"/>
      <c r="M384" s="599"/>
      <c r="N384" s="737"/>
      <c r="P384" s="835">
        <f t="shared" si="15"/>
        <v>1</v>
      </c>
      <c r="Q384" s="835">
        <f t="shared" si="16"/>
        <v>1</v>
      </c>
      <c r="R384" s="482">
        <f t="shared" si="17"/>
        <v>0</v>
      </c>
    </row>
    <row r="385" spans="3:18" ht="20.100000000000001" customHeight="1">
      <c r="C385" s="542">
        <v>371</v>
      </c>
      <c r="D385" s="870" t="str">
        <f>IF('D1.Occpcy&amp;Rent'!$D385="","",VLOOKUP($C385,'D1.Occpcy&amp;Rent'!$C$15:$K$414,2,FALSE))</f>
        <v/>
      </c>
      <c r="E385" s="871" t="str">
        <f>IF('D1.Occpcy&amp;Rent'!$D385="","",VLOOKUP($C385,'D1.Occpcy&amp;Rent'!$C$15:$K$414,3,FALSE))</f>
        <v/>
      </c>
      <c r="F385" s="539" t="str">
        <f>IF('D1.Occpcy&amp;Rent'!$D385="","",VLOOKUP($C385,'D1.Occpcy&amp;Rent'!$C$15:$K$414,9,FALSE))</f>
        <v/>
      </c>
      <c r="G385" s="868"/>
      <c r="H385" s="869"/>
      <c r="I385" s="830"/>
      <c r="J385" s="830"/>
      <c r="K385" s="830"/>
      <c r="L385" s="830"/>
      <c r="M385" s="599"/>
      <c r="N385" s="737"/>
      <c r="P385" s="835">
        <f t="shared" si="15"/>
        <v>1</v>
      </c>
      <c r="Q385" s="835">
        <f t="shared" si="16"/>
        <v>1</v>
      </c>
      <c r="R385" s="482">
        <f t="shared" si="17"/>
        <v>0</v>
      </c>
    </row>
    <row r="386" spans="3:18" ht="20.100000000000001" customHeight="1">
      <c r="C386" s="542">
        <v>372</v>
      </c>
      <c r="D386" s="870" t="str">
        <f>IF('D1.Occpcy&amp;Rent'!$D386="","",VLOOKUP($C386,'D1.Occpcy&amp;Rent'!$C$15:$K$414,2,FALSE))</f>
        <v/>
      </c>
      <c r="E386" s="871" t="str">
        <f>IF('D1.Occpcy&amp;Rent'!$D386="","",VLOOKUP($C386,'D1.Occpcy&amp;Rent'!$C$15:$K$414,3,FALSE))</f>
        <v/>
      </c>
      <c r="F386" s="539" t="str">
        <f>IF('D1.Occpcy&amp;Rent'!$D386="","",VLOOKUP($C386,'D1.Occpcy&amp;Rent'!$C$15:$K$414,9,FALSE))</f>
        <v/>
      </c>
      <c r="G386" s="868"/>
      <c r="H386" s="869"/>
      <c r="I386" s="830"/>
      <c r="J386" s="830"/>
      <c r="K386" s="830"/>
      <c r="L386" s="830"/>
      <c r="M386" s="599"/>
      <c r="N386" s="737"/>
      <c r="P386" s="835">
        <f t="shared" si="15"/>
        <v>1</v>
      </c>
      <c r="Q386" s="835">
        <f t="shared" si="16"/>
        <v>1</v>
      </c>
      <c r="R386" s="482">
        <f t="shared" si="17"/>
        <v>0</v>
      </c>
    </row>
    <row r="387" spans="3:18" ht="20.100000000000001" customHeight="1">
      <c r="C387" s="542">
        <v>373</v>
      </c>
      <c r="D387" s="870" t="str">
        <f>IF('D1.Occpcy&amp;Rent'!$D387="","",VLOOKUP($C387,'D1.Occpcy&amp;Rent'!$C$15:$K$414,2,FALSE))</f>
        <v/>
      </c>
      <c r="E387" s="871" t="str">
        <f>IF('D1.Occpcy&amp;Rent'!$D387="","",VLOOKUP($C387,'D1.Occpcy&amp;Rent'!$C$15:$K$414,3,FALSE))</f>
        <v/>
      </c>
      <c r="F387" s="539" t="str">
        <f>IF('D1.Occpcy&amp;Rent'!$D387="","",VLOOKUP($C387,'D1.Occpcy&amp;Rent'!$C$15:$K$414,9,FALSE))</f>
        <v/>
      </c>
      <c r="G387" s="868"/>
      <c r="H387" s="869"/>
      <c r="I387" s="830"/>
      <c r="J387" s="830"/>
      <c r="K387" s="830"/>
      <c r="L387" s="830"/>
      <c r="M387" s="599"/>
      <c r="N387" s="737"/>
      <c r="P387" s="835">
        <f t="shared" si="15"/>
        <v>1</v>
      </c>
      <c r="Q387" s="835">
        <f t="shared" si="16"/>
        <v>1</v>
      </c>
      <c r="R387" s="482">
        <f t="shared" si="17"/>
        <v>0</v>
      </c>
    </row>
    <row r="388" spans="3:18" ht="20.100000000000001" customHeight="1">
      <c r="C388" s="542">
        <v>374</v>
      </c>
      <c r="D388" s="870" t="str">
        <f>IF('D1.Occpcy&amp;Rent'!$D388="","",VLOOKUP($C388,'D1.Occpcy&amp;Rent'!$C$15:$K$414,2,FALSE))</f>
        <v/>
      </c>
      <c r="E388" s="871" t="str">
        <f>IF('D1.Occpcy&amp;Rent'!$D388="","",VLOOKUP($C388,'D1.Occpcy&amp;Rent'!$C$15:$K$414,3,FALSE))</f>
        <v/>
      </c>
      <c r="F388" s="539" t="str">
        <f>IF('D1.Occpcy&amp;Rent'!$D388="","",VLOOKUP($C388,'D1.Occpcy&amp;Rent'!$C$15:$K$414,9,FALSE))</f>
        <v/>
      </c>
      <c r="G388" s="868"/>
      <c r="H388" s="869"/>
      <c r="I388" s="830"/>
      <c r="J388" s="830"/>
      <c r="K388" s="830"/>
      <c r="L388" s="830"/>
      <c r="M388" s="599"/>
      <c r="N388" s="737"/>
      <c r="P388" s="835">
        <f t="shared" si="15"/>
        <v>1</v>
      </c>
      <c r="Q388" s="835">
        <f t="shared" si="16"/>
        <v>1</v>
      </c>
      <c r="R388" s="482">
        <f t="shared" si="17"/>
        <v>0</v>
      </c>
    </row>
    <row r="389" spans="3:18" ht="20.100000000000001" customHeight="1">
      <c r="C389" s="542">
        <v>375</v>
      </c>
      <c r="D389" s="870" t="str">
        <f>IF('D1.Occpcy&amp;Rent'!$D389="","",VLOOKUP($C389,'D1.Occpcy&amp;Rent'!$C$15:$K$414,2,FALSE))</f>
        <v/>
      </c>
      <c r="E389" s="871" t="str">
        <f>IF('D1.Occpcy&amp;Rent'!$D389="","",VLOOKUP($C389,'D1.Occpcy&amp;Rent'!$C$15:$K$414,3,FALSE))</f>
        <v/>
      </c>
      <c r="F389" s="539" t="str">
        <f>IF('D1.Occpcy&amp;Rent'!$D389="","",VLOOKUP($C389,'D1.Occpcy&amp;Rent'!$C$15:$K$414,9,FALSE))</f>
        <v/>
      </c>
      <c r="G389" s="868"/>
      <c r="H389" s="869"/>
      <c r="I389" s="830"/>
      <c r="J389" s="830"/>
      <c r="K389" s="830"/>
      <c r="L389" s="830"/>
      <c r="M389" s="599"/>
      <c r="N389" s="737"/>
      <c r="P389" s="835">
        <f t="shared" si="15"/>
        <v>1</v>
      </c>
      <c r="Q389" s="835">
        <f t="shared" si="16"/>
        <v>1</v>
      </c>
      <c r="R389" s="482">
        <f t="shared" si="17"/>
        <v>0</v>
      </c>
    </row>
    <row r="390" spans="3:18" ht="20.100000000000001" customHeight="1">
      <c r="C390" s="542">
        <v>376</v>
      </c>
      <c r="D390" s="870" t="str">
        <f>IF('D1.Occpcy&amp;Rent'!$D390="","",VLOOKUP($C390,'D1.Occpcy&amp;Rent'!$C$15:$K$414,2,FALSE))</f>
        <v/>
      </c>
      <c r="E390" s="871" t="str">
        <f>IF('D1.Occpcy&amp;Rent'!$D390="","",VLOOKUP($C390,'D1.Occpcy&amp;Rent'!$C$15:$K$414,3,FALSE))</f>
        <v/>
      </c>
      <c r="F390" s="539" t="str">
        <f>IF('D1.Occpcy&amp;Rent'!$D390="","",VLOOKUP($C390,'D1.Occpcy&amp;Rent'!$C$15:$K$414,9,FALSE))</f>
        <v/>
      </c>
      <c r="G390" s="868"/>
      <c r="H390" s="869"/>
      <c r="I390" s="830"/>
      <c r="J390" s="830"/>
      <c r="K390" s="830"/>
      <c r="L390" s="830"/>
      <c r="M390" s="599"/>
      <c r="N390" s="737"/>
      <c r="P390" s="835">
        <f t="shared" si="15"/>
        <v>1</v>
      </c>
      <c r="Q390" s="835">
        <f t="shared" si="16"/>
        <v>1</v>
      </c>
      <c r="R390" s="482">
        <f t="shared" si="17"/>
        <v>0</v>
      </c>
    </row>
    <row r="391" spans="3:18" ht="20.100000000000001" customHeight="1">
      <c r="C391" s="542">
        <v>377</v>
      </c>
      <c r="D391" s="870" t="str">
        <f>IF('D1.Occpcy&amp;Rent'!$D391="","",VLOOKUP($C391,'D1.Occpcy&amp;Rent'!$C$15:$K$414,2,FALSE))</f>
        <v/>
      </c>
      <c r="E391" s="871" t="str">
        <f>IF('D1.Occpcy&amp;Rent'!$D391="","",VLOOKUP($C391,'D1.Occpcy&amp;Rent'!$C$15:$K$414,3,FALSE))</f>
        <v/>
      </c>
      <c r="F391" s="539" t="str">
        <f>IF('D1.Occpcy&amp;Rent'!$D391="","",VLOOKUP($C391,'D1.Occpcy&amp;Rent'!$C$15:$K$414,9,FALSE))</f>
        <v/>
      </c>
      <c r="G391" s="868"/>
      <c r="H391" s="869"/>
      <c r="I391" s="830"/>
      <c r="J391" s="830"/>
      <c r="K391" s="830"/>
      <c r="L391" s="830"/>
      <c r="M391" s="599"/>
      <c r="N391" s="737"/>
      <c r="P391" s="835">
        <f t="shared" si="15"/>
        <v>1</v>
      </c>
      <c r="Q391" s="835">
        <f t="shared" si="16"/>
        <v>1</v>
      </c>
      <c r="R391" s="482">
        <f t="shared" si="17"/>
        <v>0</v>
      </c>
    </row>
    <row r="392" spans="3:18" ht="20.100000000000001" customHeight="1">
      <c r="C392" s="542">
        <v>378</v>
      </c>
      <c r="D392" s="870" t="str">
        <f>IF('D1.Occpcy&amp;Rent'!$D392="","",VLOOKUP($C392,'D1.Occpcy&amp;Rent'!$C$15:$K$414,2,FALSE))</f>
        <v/>
      </c>
      <c r="E392" s="871" t="str">
        <f>IF('D1.Occpcy&amp;Rent'!$D392="","",VLOOKUP($C392,'D1.Occpcy&amp;Rent'!$C$15:$K$414,3,FALSE))</f>
        <v/>
      </c>
      <c r="F392" s="539" t="str">
        <f>IF('D1.Occpcy&amp;Rent'!$D392="","",VLOOKUP($C392,'D1.Occpcy&amp;Rent'!$C$15:$K$414,9,FALSE))</f>
        <v/>
      </c>
      <c r="G392" s="868"/>
      <c r="H392" s="869"/>
      <c r="I392" s="830"/>
      <c r="J392" s="830"/>
      <c r="K392" s="830"/>
      <c r="L392" s="830"/>
      <c r="M392" s="599"/>
      <c r="N392" s="737"/>
      <c r="P392" s="835">
        <f t="shared" si="15"/>
        <v>1</v>
      </c>
      <c r="Q392" s="835">
        <f t="shared" si="16"/>
        <v>1</v>
      </c>
      <c r="R392" s="482">
        <f t="shared" si="17"/>
        <v>0</v>
      </c>
    </row>
    <row r="393" spans="3:18" ht="20.100000000000001" customHeight="1">
      <c r="C393" s="542">
        <v>379</v>
      </c>
      <c r="D393" s="870" t="str">
        <f>IF('D1.Occpcy&amp;Rent'!$D393="","",VLOOKUP($C393,'D1.Occpcy&amp;Rent'!$C$15:$K$414,2,FALSE))</f>
        <v/>
      </c>
      <c r="E393" s="871" t="str">
        <f>IF('D1.Occpcy&amp;Rent'!$D393="","",VLOOKUP($C393,'D1.Occpcy&amp;Rent'!$C$15:$K$414,3,FALSE))</f>
        <v/>
      </c>
      <c r="F393" s="539" t="str">
        <f>IF('D1.Occpcy&amp;Rent'!$D393="","",VLOOKUP($C393,'D1.Occpcy&amp;Rent'!$C$15:$K$414,9,FALSE))</f>
        <v/>
      </c>
      <c r="G393" s="868"/>
      <c r="H393" s="869"/>
      <c r="I393" s="830"/>
      <c r="J393" s="830"/>
      <c r="K393" s="830"/>
      <c r="L393" s="830"/>
      <c r="M393" s="599"/>
      <c r="N393" s="737"/>
      <c r="P393" s="835">
        <f t="shared" si="15"/>
        <v>1</v>
      </c>
      <c r="Q393" s="835">
        <f t="shared" si="16"/>
        <v>1</v>
      </c>
      <c r="R393" s="482">
        <f t="shared" si="17"/>
        <v>0</v>
      </c>
    </row>
    <row r="394" spans="3:18" ht="20.100000000000001" customHeight="1">
      <c r="C394" s="542">
        <v>380</v>
      </c>
      <c r="D394" s="870" t="str">
        <f>IF('D1.Occpcy&amp;Rent'!$D394="","",VLOOKUP($C394,'D1.Occpcy&amp;Rent'!$C$15:$K$414,2,FALSE))</f>
        <v/>
      </c>
      <c r="E394" s="871" t="str">
        <f>IF('D1.Occpcy&amp;Rent'!$D394="","",VLOOKUP($C394,'D1.Occpcy&amp;Rent'!$C$15:$K$414,3,FALSE))</f>
        <v/>
      </c>
      <c r="F394" s="539" t="str">
        <f>IF('D1.Occpcy&amp;Rent'!$D394="","",VLOOKUP($C394,'D1.Occpcy&amp;Rent'!$C$15:$K$414,9,FALSE))</f>
        <v/>
      </c>
      <c r="G394" s="868"/>
      <c r="H394" s="869"/>
      <c r="I394" s="830"/>
      <c r="J394" s="830"/>
      <c r="K394" s="830"/>
      <c r="L394" s="830"/>
      <c r="M394" s="599"/>
      <c r="N394" s="737"/>
      <c r="P394" s="835">
        <f t="shared" si="15"/>
        <v>1</v>
      </c>
      <c r="Q394" s="835">
        <f t="shared" si="16"/>
        <v>1</v>
      </c>
      <c r="R394" s="482">
        <f t="shared" si="17"/>
        <v>0</v>
      </c>
    </row>
    <row r="395" spans="3:18" ht="20.100000000000001" customHeight="1">
      <c r="C395" s="542">
        <v>381</v>
      </c>
      <c r="D395" s="870" t="str">
        <f>IF('D1.Occpcy&amp;Rent'!$D395="","",VLOOKUP($C395,'D1.Occpcy&amp;Rent'!$C$15:$K$414,2,FALSE))</f>
        <v/>
      </c>
      <c r="E395" s="871" t="str">
        <f>IF('D1.Occpcy&amp;Rent'!$D395="","",VLOOKUP($C395,'D1.Occpcy&amp;Rent'!$C$15:$K$414,3,FALSE))</f>
        <v/>
      </c>
      <c r="F395" s="539" t="str">
        <f>IF('D1.Occpcy&amp;Rent'!$D395="","",VLOOKUP($C395,'D1.Occpcy&amp;Rent'!$C$15:$K$414,9,FALSE))</f>
        <v/>
      </c>
      <c r="G395" s="868"/>
      <c r="H395" s="869"/>
      <c r="I395" s="830"/>
      <c r="J395" s="830"/>
      <c r="K395" s="830"/>
      <c r="L395" s="830"/>
      <c r="M395" s="599"/>
      <c r="N395" s="737"/>
      <c r="P395" s="835">
        <f t="shared" si="15"/>
        <v>1</v>
      </c>
      <c r="Q395" s="835">
        <f t="shared" si="16"/>
        <v>1</v>
      </c>
      <c r="R395" s="482">
        <f t="shared" si="17"/>
        <v>0</v>
      </c>
    </row>
    <row r="396" spans="3:18" ht="20.100000000000001" customHeight="1">
      <c r="C396" s="542">
        <v>382</v>
      </c>
      <c r="D396" s="870" t="str">
        <f>IF('D1.Occpcy&amp;Rent'!$D396="","",VLOOKUP($C396,'D1.Occpcy&amp;Rent'!$C$15:$K$414,2,FALSE))</f>
        <v/>
      </c>
      <c r="E396" s="871" t="str">
        <f>IF('D1.Occpcy&amp;Rent'!$D396="","",VLOOKUP($C396,'D1.Occpcy&amp;Rent'!$C$15:$K$414,3,FALSE))</f>
        <v/>
      </c>
      <c r="F396" s="539" t="str">
        <f>IF('D1.Occpcy&amp;Rent'!$D396="","",VLOOKUP($C396,'D1.Occpcy&amp;Rent'!$C$15:$K$414,9,FALSE))</f>
        <v/>
      </c>
      <c r="G396" s="868"/>
      <c r="H396" s="869"/>
      <c r="I396" s="830"/>
      <c r="J396" s="830"/>
      <c r="K396" s="830"/>
      <c r="L396" s="830"/>
      <c r="M396" s="599"/>
      <c r="N396" s="737"/>
      <c r="P396" s="835">
        <f t="shared" si="15"/>
        <v>1</v>
      </c>
      <c r="Q396" s="835">
        <f t="shared" si="16"/>
        <v>1</v>
      </c>
      <c r="R396" s="482">
        <f t="shared" si="17"/>
        <v>0</v>
      </c>
    </row>
    <row r="397" spans="3:18" ht="20.100000000000001" customHeight="1">
      <c r="C397" s="542">
        <v>383</v>
      </c>
      <c r="D397" s="870" t="str">
        <f>IF('D1.Occpcy&amp;Rent'!$D397="","",VLOOKUP($C397,'D1.Occpcy&amp;Rent'!$C$15:$K$414,2,FALSE))</f>
        <v/>
      </c>
      <c r="E397" s="871" t="str">
        <f>IF('D1.Occpcy&amp;Rent'!$D397="","",VLOOKUP($C397,'D1.Occpcy&amp;Rent'!$C$15:$K$414,3,FALSE))</f>
        <v/>
      </c>
      <c r="F397" s="539" t="str">
        <f>IF('D1.Occpcy&amp;Rent'!$D397="","",VLOOKUP($C397,'D1.Occpcy&amp;Rent'!$C$15:$K$414,9,FALSE))</f>
        <v/>
      </c>
      <c r="G397" s="868"/>
      <c r="H397" s="869"/>
      <c r="I397" s="830"/>
      <c r="J397" s="830"/>
      <c r="K397" s="830"/>
      <c r="L397" s="830"/>
      <c r="M397" s="599"/>
      <c r="N397" s="737"/>
      <c r="P397" s="835">
        <f t="shared" si="15"/>
        <v>1</v>
      </c>
      <c r="Q397" s="835">
        <f t="shared" si="16"/>
        <v>1</v>
      </c>
      <c r="R397" s="482">
        <f t="shared" si="17"/>
        <v>0</v>
      </c>
    </row>
    <row r="398" spans="3:18" ht="20.100000000000001" customHeight="1">
      <c r="C398" s="542">
        <v>384</v>
      </c>
      <c r="D398" s="870" t="str">
        <f>IF('D1.Occpcy&amp;Rent'!$D398="","",VLOOKUP($C398,'D1.Occpcy&amp;Rent'!$C$15:$K$414,2,FALSE))</f>
        <v/>
      </c>
      <c r="E398" s="871" t="str">
        <f>IF('D1.Occpcy&amp;Rent'!$D398="","",VLOOKUP($C398,'D1.Occpcy&amp;Rent'!$C$15:$K$414,3,FALSE))</f>
        <v/>
      </c>
      <c r="F398" s="539" t="str">
        <f>IF('D1.Occpcy&amp;Rent'!$D398="","",VLOOKUP($C398,'D1.Occpcy&amp;Rent'!$C$15:$K$414,9,FALSE))</f>
        <v/>
      </c>
      <c r="G398" s="868"/>
      <c r="H398" s="869"/>
      <c r="I398" s="830"/>
      <c r="J398" s="830"/>
      <c r="K398" s="830"/>
      <c r="L398" s="830"/>
      <c r="M398" s="599"/>
      <c r="N398" s="737"/>
      <c r="P398" s="835">
        <f t="shared" si="15"/>
        <v>1</v>
      </c>
      <c r="Q398" s="835">
        <f t="shared" si="16"/>
        <v>1</v>
      </c>
      <c r="R398" s="482">
        <f t="shared" si="17"/>
        <v>0</v>
      </c>
    </row>
    <row r="399" spans="3:18" ht="20.100000000000001" customHeight="1">
      <c r="C399" s="542">
        <v>385</v>
      </c>
      <c r="D399" s="870" t="str">
        <f>IF('D1.Occpcy&amp;Rent'!$D399="","",VLOOKUP($C399,'D1.Occpcy&amp;Rent'!$C$15:$K$414,2,FALSE))</f>
        <v/>
      </c>
      <c r="E399" s="871" t="str">
        <f>IF('D1.Occpcy&amp;Rent'!$D399="","",VLOOKUP($C399,'D1.Occpcy&amp;Rent'!$C$15:$K$414,3,FALSE))</f>
        <v/>
      </c>
      <c r="F399" s="539" t="str">
        <f>IF('D1.Occpcy&amp;Rent'!$D399="","",VLOOKUP($C399,'D1.Occpcy&amp;Rent'!$C$15:$K$414,9,FALSE))</f>
        <v/>
      </c>
      <c r="G399" s="868"/>
      <c r="H399" s="869"/>
      <c r="I399" s="830"/>
      <c r="J399" s="830"/>
      <c r="K399" s="830"/>
      <c r="L399" s="830"/>
      <c r="M399" s="599"/>
      <c r="N399" s="737"/>
      <c r="P399" s="835">
        <f t="shared" ref="P399:P414" si="18">IF(AND(D399&lt;&gt;0,G399&lt;&gt;0,H399&lt;&gt;0),1,IF(AND(D399="",G399="",H399=""),1,0))</f>
        <v>1</v>
      </c>
      <c r="Q399" s="835">
        <f t="shared" ref="Q399:Q414" si="19">IF(AND(D399&lt;&gt;0,I399&lt;&gt;0,J399&lt;&gt;0,K399&lt;&gt;0),1,IF(AND(D399="",I399="",J399="",K399=""),1,0))</f>
        <v>1</v>
      </c>
      <c r="R399" s="482">
        <f t="shared" si="17"/>
        <v>0</v>
      </c>
    </row>
    <row r="400" spans="3:18" ht="20.100000000000001" customHeight="1">
      <c r="C400" s="542">
        <v>386</v>
      </c>
      <c r="D400" s="870" t="str">
        <f>IF('D1.Occpcy&amp;Rent'!$D400="","",VLOOKUP($C400,'D1.Occpcy&amp;Rent'!$C$15:$K$414,2,FALSE))</f>
        <v/>
      </c>
      <c r="E400" s="871" t="str">
        <f>IF('D1.Occpcy&amp;Rent'!$D400="","",VLOOKUP($C400,'D1.Occpcy&amp;Rent'!$C$15:$K$414,3,FALSE))</f>
        <v/>
      </c>
      <c r="F400" s="539" t="str">
        <f>IF('D1.Occpcy&amp;Rent'!$D400="","",VLOOKUP($C400,'D1.Occpcy&amp;Rent'!$C$15:$K$414,9,FALSE))</f>
        <v/>
      </c>
      <c r="G400" s="868"/>
      <c r="H400" s="869"/>
      <c r="I400" s="830"/>
      <c r="J400" s="830"/>
      <c r="K400" s="830"/>
      <c r="L400" s="830"/>
      <c r="M400" s="599"/>
      <c r="N400" s="737"/>
      <c r="P400" s="835">
        <f t="shared" si="18"/>
        <v>1</v>
      </c>
      <c r="Q400" s="835">
        <f t="shared" si="19"/>
        <v>1</v>
      </c>
      <c r="R400" s="482">
        <f t="shared" ref="R400:R414" si="20">IF(G400=$V$14,$V$14,IF(OR(AND(G400=$V$15,H400=$W$24),AND(G400=$V$16,H400=$W$24)),$W$24,IF(OR(AND(G400=$V$15,H400&lt;&gt;$W$24),AND(G400=$V$16,H400&lt;&gt;$W$24)),H400,0)))</f>
        <v>0</v>
      </c>
    </row>
    <row r="401" spans="3:18" ht="20.100000000000001" customHeight="1">
      <c r="C401" s="542">
        <v>387</v>
      </c>
      <c r="D401" s="870" t="str">
        <f>IF('D1.Occpcy&amp;Rent'!$D401="","",VLOOKUP($C401,'D1.Occpcy&amp;Rent'!$C$15:$K$414,2,FALSE))</f>
        <v/>
      </c>
      <c r="E401" s="871" t="str">
        <f>IF('D1.Occpcy&amp;Rent'!$D401="","",VLOOKUP($C401,'D1.Occpcy&amp;Rent'!$C$15:$K$414,3,FALSE))</f>
        <v/>
      </c>
      <c r="F401" s="539" t="str">
        <f>IF('D1.Occpcy&amp;Rent'!$D401="","",VLOOKUP($C401,'D1.Occpcy&amp;Rent'!$C$15:$K$414,9,FALSE))</f>
        <v/>
      </c>
      <c r="G401" s="868"/>
      <c r="H401" s="869"/>
      <c r="I401" s="830"/>
      <c r="J401" s="830"/>
      <c r="K401" s="830"/>
      <c r="L401" s="830"/>
      <c r="M401" s="599"/>
      <c r="N401" s="737"/>
      <c r="P401" s="835">
        <f t="shared" si="18"/>
        <v>1</v>
      </c>
      <c r="Q401" s="835">
        <f t="shared" si="19"/>
        <v>1</v>
      </c>
      <c r="R401" s="482">
        <f t="shared" si="20"/>
        <v>0</v>
      </c>
    </row>
    <row r="402" spans="3:18" ht="20.100000000000001" customHeight="1">
      <c r="C402" s="542">
        <v>388</v>
      </c>
      <c r="D402" s="870" t="str">
        <f>IF('D1.Occpcy&amp;Rent'!$D402="","",VLOOKUP($C402,'D1.Occpcy&amp;Rent'!$C$15:$K$414,2,FALSE))</f>
        <v/>
      </c>
      <c r="E402" s="871" t="str">
        <f>IF('D1.Occpcy&amp;Rent'!$D402="","",VLOOKUP($C402,'D1.Occpcy&amp;Rent'!$C$15:$K$414,3,FALSE))</f>
        <v/>
      </c>
      <c r="F402" s="539" t="str">
        <f>IF('D1.Occpcy&amp;Rent'!$D402="","",VLOOKUP($C402,'D1.Occpcy&amp;Rent'!$C$15:$K$414,9,FALSE))</f>
        <v/>
      </c>
      <c r="G402" s="868"/>
      <c r="H402" s="869"/>
      <c r="I402" s="830"/>
      <c r="J402" s="830"/>
      <c r="K402" s="830"/>
      <c r="L402" s="830"/>
      <c r="M402" s="599"/>
      <c r="N402" s="737"/>
      <c r="P402" s="835">
        <f t="shared" si="18"/>
        <v>1</v>
      </c>
      <c r="Q402" s="835">
        <f t="shared" si="19"/>
        <v>1</v>
      </c>
      <c r="R402" s="482">
        <f t="shared" si="20"/>
        <v>0</v>
      </c>
    </row>
    <row r="403" spans="3:18" ht="20.100000000000001" customHeight="1">
      <c r="C403" s="542">
        <v>389</v>
      </c>
      <c r="D403" s="870" t="str">
        <f>IF('D1.Occpcy&amp;Rent'!$D403="","",VLOOKUP($C403,'D1.Occpcy&amp;Rent'!$C$15:$K$414,2,FALSE))</f>
        <v/>
      </c>
      <c r="E403" s="871" t="str">
        <f>IF('D1.Occpcy&amp;Rent'!$D403="","",VLOOKUP($C403,'D1.Occpcy&amp;Rent'!$C$15:$K$414,3,FALSE))</f>
        <v/>
      </c>
      <c r="F403" s="539" t="str">
        <f>IF('D1.Occpcy&amp;Rent'!$D403="","",VLOOKUP($C403,'D1.Occpcy&amp;Rent'!$C$15:$K$414,9,FALSE))</f>
        <v/>
      </c>
      <c r="G403" s="868"/>
      <c r="H403" s="869"/>
      <c r="I403" s="830"/>
      <c r="J403" s="830"/>
      <c r="K403" s="830"/>
      <c r="L403" s="830"/>
      <c r="M403" s="599"/>
      <c r="N403" s="737"/>
      <c r="P403" s="835">
        <f t="shared" si="18"/>
        <v>1</v>
      </c>
      <c r="Q403" s="835">
        <f t="shared" si="19"/>
        <v>1</v>
      </c>
      <c r="R403" s="482">
        <f t="shared" si="20"/>
        <v>0</v>
      </c>
    </row>
    <row r="404" spans="3:18" ht="20.100000000000001" customHeight="1">
      <c r="C404" s="542">
        <v>390</v>
      </c>
      <c r="D404" s="870" t="str">
        <f>IF('D1.Occpcy&amp;Rent'!$D404="","",VLOOKUP($C404,'D1.Occpcy&amp;Rent'!$C$15:$K$414,2,FALSE))</f>
        <v/>
      </c>
      <c r="E404" s="871" t="str">
        <f>IF('D1.Occpcy&amp;Rent'!$D404="","",VLOOKUP($C404,'D1.Occpcy&amp;Rent'!$C$15:$K$414,3,FALSE))</f>
        <v/>
      </c>
      <c r="F404" s="539" t="str">
        <f>IF('D1.Occpcy&amp;Rent'!$D404="","",VLOOKUP($C404,'D1.Occpcy&amp;Rent'!$C$15:$K$414,9,FALSE))</f>
        <v/>
      </c>
      <c r="G404" s="868"/>
      <c r="H404" s="869"/>
      <c r="I404" s="830"/>
      <c r="J404" s="830"/>
      <c r="K404" s="830"/>
      <c r="L404" s="830"/>
      <c r="M404" s="599"/>
      <c r="N404" s="737"/>
      <c r="P404" s="835">
        <f t="shared" si="18"/>
        <v>1</v>
      </c>
      <c r="Q404" s="835">
        <f t="shared" si="19"/>
        <v>1</v>
      </c>
      <c r="R404" s="482">
        <f t="shared" si="20"/>
        <v>0</v>
      </c>
    </row>
    <row r="405" spans="3:18" ht="20.100000000000001" customHeight="1">
      <c r="C405" s="542">
        <v>391</v>
      </c>
      <c r="D405" s="870" t="str">
        <f>IF('D1.Occpcy&amp;Rent'!$D405="","",VLOOKUP($C405,'D1.Occpcy&amp;Rent'!$C$15:$K$414,2,FALSE))</f>
        <v/>
      </c>
      <c r="E405" s="871" t="str">
        <f>IF('D1.Occpcy&amp;Rent'!$D405="","",VLOOKUP($C405,'D1.Occpcy&amp;Rent'!$C$15:$K$414,3,FALSE))</f>
        <v/>
      </c>
      <c r="F405" s="539" t="str">
        <f>IF('D1.Occpcy&amp;Rent'!$D405="","",VLOOKUP($C405,'D1.Occpcy&amp;Rent'!$C$15:$K$414,9,FALSE))</f>
        <v/>
      </c>
      <c r="G405" s="868"/>
      <c r="H405" s="869"/>
      <c r="I405" s="830"/>
      <c r="J405" s="830"/>
      <c r="K405" s="830"/>
      <c r="L405" s="830"/>
      <c r="M405" s="599"/>
      <c r="N405" s="737"/>
      <c r="P405" s="835">
        <f t="shared" si="18"/>
        <v>1</v>
      </c>
      <c r="Q405" s="835">
        <f t="shared" si="19"/>
        <v>1</v>
      </c>
      <c r="R405" s="482">
        <f t="shared" si="20"/>
        <v>0</v>
      </c>
    </row>
    <row r="406" spans="3:18" ht="20.100000000000001" customHeight="1">
      <c r="C406" s="542">
        <v>392</v>
      </c>
      <c r="D406" s="870" t="str">
        <f>IF('D1.Occpcy&amp;Rent'!$D406="","",VLOOKUP($C406,'D1.Occpcy&amp;Rent'!$C$15:$K$414,2,FALSE))</f>
        <v/>
      </c>
      <c r="E406" s="871" t="str">
        <f>IF('D1.Occpcy&amp;Rent'!$D406="","",VLOOKUP($C406,'D1.Occpcy&amp;Rent'!$C$15:$K$414,3,FALSE))</f>
        <v/>
      </c>
      <c r="F406" s="539" t="str">
        <f>IF('D1.Occpcy&amp;Rent'!$D406="","",VLOOKUP($C406,'D1.Occpcy&amp;Rent'!$C$15:$K$414,9,FALSE))</f>
        <v/>
      </c>
      <c r="G406" s="868"/>
      <c r="H406" s="869"/>
      <c r="I406" s="830"/>
      <c r="J406" s="830"/>
      <c r="K406" s="830"/>
      <c r="L406" s="830"/>
      <c r="M406" s="599"/>
      <c r="N406" s="737"/>
      <c r="P406" s="835">
        <f t="shared" si="18"/>
        <v>1</v>
      </c>
      <c r="Q406" s="835">
        <f t="shared" si="19"/>
        <v>1</v>
      </c>
      <c r="R406" s="482">
        <f t="shared" si="20"/>
        <v>0</v>
      </c>
    </row>
    <row r="407" spans="3:18" ht="20.100000000000001" customHeight="1">
      <c r="C407" s="542">
        <v>393</v>
      </c>
      <c r="D407" s="870" t="str">
        <f>IF('D1.Occpcy&amp;Rent'!$D407="","",VLOOKUP($C407,'D1.Occpcy&amp;Rent'!$C$15:$K$414,2,FALSE))</f>
        <v/>
      </c>
      <c r="E407" s="871" t="str">
        <f>IF('D1.Occpcy&amp;Rent'!$D407="","",VLOOKUP($C407,'D1.Occpcy&amp;Rent'!$C$15:$K$414,3,FALSE))</f>
        <v/>
      </c>
      <c r="F407" s="539" t="str">
        <f>IF('D1.Occpcy&amp;Rent'!$D407="","",VLOOKUP($C407,'D1.Occpcy&amp;Rent'!$C$15:$K$414,9,FALSE))</f>
        <v/>
      </c>
      <c r="G407" s="868"/>
      <c r="H407" s="869"/>
      <c r="I407" s="830"/>
      <c r="J407" s="830"/>
      <c r="K407" s="830"/>
      <c r="L407" s="830"/>
      <c r="M407" s="599"/>
      <c r="N407" s="737"/>
      <c r="P407" s="835">
        <f t="shared" si="18"/>
        <v>1</v>
      </c>
      <c r="Q407" s="835">
        <f t="shared" si="19"/>
        <v>1</v>
      </c>
      <c r="R407" s="482">
        <f t="shared" si="20"/>
        <v>0</v>
      </c>
    </row>
    <row r="408" spans="3:18" ht="20.100000000000001" customHeight="1">
      <c r="C408" s="542">
        <v>394</v>
      </c>
      <c r="D408" s="870" t="str">
        <f>IF('D1.Occpcy&amp;Rent'!$D408="","",VLOOKUP($C408,'D1.Occpcy&amp;Rent'!$C$15:$K$414,2,FALSE))</f>
        <v/>
      </c>
      <c r="E408" s="871" t="str">
        <f>IF('D1.Occpcy&amp;Rent'!$D408="","",VLOOKUP($C408,'D1.Occpcy&amp;Rent'!$C$15:$K$414,3,FALSE))</f>
        <v/>
      </c>
      <c r="F408" s="539" t="str">
        <f>IF('D1.Occpcy&amp;Rent'!$D408="","",VLOOKUP($C408,'D1.Occpcy&amp;Rent'!$C$15:$K$414,9,FALSE))</f>
        <v/>
      </c>
      <c r="G408" s="868"/>
      <c r="H408" s="869"/>
      <c r="I408" s="830"/>
      <c r="J408" s="830"/>
      <c r="K408" s="830"/>
      <c r="L408" s="830"/>
      <c r="M408" s="599"/>
      <c r="N408" s="737"/>
      <c r="P408" s="835">
        <f t="shared" si="18"/>
        <v>1</v>
      </c>
      <c r="Q408" s="835">
        <f t="shared" si="19"/>
        <v>1</v>
      </c>
      <c r="R408" s="482">
        <f t="shared" si="20"/>
        <v>0</v>
      </c>
    </row>
    <row r="409" spans="3:18" ht="20.100000000000001" customHeight="1">
      <c r="C409" s="542">
        <v>395</v>
      </c>
      <c r="D409" s="870" t="str">
        <f>IF('D1.Occpcy&amp;Rent'!$D409="","",VLOOKUP($C409,'D1.Occpcy&amp;Rent'!$C$15:$K$414,2,FALSE))</f>
        <v/>
      </c>
      <c r="E409" s="871" t="str">
        <f>IF('D1.Occpcy&amp;Rent'!$D409="","",VLOOKUP($C409,'D1.Occpcy&amp;Rent'!$C$15:$K$414,3,FALSE))</f>
        <v/>
      </c>
      <c r="F409" s="539" t="str">
        <f>IF('D1.Occpcy&amp;Rent'!$D409="","",VLOOKUP($C409,'D1.Occpcy&amp;Rent'!$C$15:$K$414,9,FALSE))</f>
        <v/>
      </c>
      <c r="G409" s="868"/>
      <c r="H409" s="869"/>
      <c r="I409" s="830"/>
      <c r="J409" s="830"/>
      <c r="K409" s="830"/>
      <c r="L409" s="830"/>
      <c r="M409" s="599"/>
      <c r="N409" s="737"/>
      <c r="P409" s="835">
        <f t="shared" si="18"/>
        <v>1</v>
      </c>
      <c r="Q409" s="835">
        <f t="shared" si="19"/>
        <v>1</v>
      </c>
      <c r="R409" s="482">
        <f t="shared" si="20"/>
        <v>0</v>
      </c>
    </row>
    <row r="410" spans="3:18" ht="20.100000000000001" customHeight="1">
      <c r="C410" s="542">
        <v>396</v>
      </c>
      <c r="D410" s="870" t="str">
        <f>IF('D1.Occpcy&amp;Rent'!$D410="","",VLOOKUP($C410,'D1.Occpcy&amp;Rent'!$C$15:$K$414,2,FALSE))</f>
        <v/>
      </c>
      <c r="E410" s="871" t="str">
        <f>IF('D1.Occpcy&amp;Rent'!$D410="","",VLOOKUP($C410,'D1.Occpcy&amp;Rent'!$C$15:$K$414,3,FALSE))</f>
        <v/>
      </c>
      <c r="F410" s="539" t="str">
        <f>IF('D1.Occpcy&amp;Rent'!$D410="","",VLOOKUP($C410,'D1.Occpcy&amp;Rent'!$C$15:$K$414,9,FALSE))</f>
        <v/>
      </c>
      <c r="G410" s="868"/>
      <c r="H410" s="869"/>
      <c r="I410" s="830"/>
      <c r="J410" s="830"/>
      <c r="K410" s="830"/>
      <c r="L410" s="830"/>
      <c r="M410" s="599"/>
      <c r="N410" s="737"/>
      <c r="P410" s="835">
        <f t="shared" si="18"/>
        <v>1</v>
      </c>
      <c r="Q410" s="835">
        <f t="shared" si="19"/>
        <v>1</v>
      </c>
      <c r="R410" s="482">
        <f t="shared" si="20"/>
        <v>0</v>
      </c>
    </row>
    <row r="411" spans="3:18" ht="20.100000000000001" customHeight="1">
      <c r="C411" s="542">
        <v>397</v>
      </c>
      <c r="D411" s="870" t="str">
        <f>IF('D1.Occpcy&amp;Rent'!$D411="","",VLOOKUP($C411,'D1.Occpcy&amp;Rent'!$C$15:$K$414,2,FALSE))</f>
        <v/>
      </c>
      <c r="E411" s="871" t="str">
        <f>IF('D1.Occpcy&amp;Rent'!$D411="","",VLOOKUP($C411,'D1.Occpcy&amp;Rent'!$C$15:$K$414,3,FALSE))</f>
        <v/>
      </c>
      <c r="F411" s="539" t="str">
        <f>IF('D1.Occpcy&amp;Rent'!$D411="","",VLOOKUP($C411,'D1.Occpcy&amp;Rent'!$C$15:$K$414,9,FALSE))</f>
        <v/>
      </c>
      <c r="G411" s="868"/>
      <c r="H411" s="869"/>
      <c r="I411" s="830"/>
      <c r="J411" s="830"/>
      <c r="K411" s="830"/>
      <c r="L411" s="830"/>
      <c r="M411" s="599"/>
      <c r="N411" s="737"/>
      <c r="P411" s="835">
        <f t="shared" si="18"/>
        <v>1</v>
      </c>
      <c r="Q411" s="835">
        <f t="shared" si="19"/>
        <v>1</v>
      </c>
      <c r="R411" s="482">
        <f t="shared" si="20"/>
        <v>0</v>
      </c>
    </row>
    <row r="412" spans="3:18" ht="20.100000000000001" customHeight="1">
      <c r="C412" s="542">
        <v>398</v>
      </c>
      <c r="D412" s="870" t="str">
        <f>IF('D1.Occpcy&amp;Rent'!$D412="","",VLOOKUP($C412,'D1.Occpcy&amp;Rent'!$C$15:$K$414,2,FALSE))</f>
        <v/>
      </c>
      <c r="E412" s="871" t="str">
        <f>IF('D1.Occpcy&amp;Rent'!$D412="","",VLOOKUP($C412,'D1.Occpcy&amp;Rent'!$C$15:$K$414,3,FALSE))</f>
        <v/>
      </c>
      <c r="F412" s="539" t="str">
        <f>IF('D1.Occpcy&amp;Rent'!$D412="","",VLOOKUP($C412,'D1.Occpcy&amp;Rent'!$C$15:$K$414,9,FALSE))</f>
        <v/>
      </c>
      <c r="G412" s="868"/>
      <c r="H412" s="869"/>
      <c r="I412" s="830"/>
      <c r="J412" s="830"/>
      <c r="K412" s="830"/>
      <c r="L412" s="830"/>
      <c r="M412" s="599"/>
      <c r="N412" s="737"/>
      <c r="P412" s="835">
        <f t="shared" si="18"/>
        <v>1</v>
      </c>
      <c r="Q412" s="835">
        <f t="shared" si="19"/>
        <v>1</v>
      </c>
      <c r="R412" s="482">
        <f t="shared" si="20"/>
        <v>0</v>
      </c>
    </row>
    <row r="413" spans="3:18" ht="20.100000000000001" customHeight="1">
      <c r="C413" s="542">
        <v>399</v>
      </c>
      <c r="D413" s="870" t="str">
        <f>IF('D1.Occpcy&amp;Rent'!$D413="","",VLOOKUP($C413,'D1.Occpcy&amp;Rent'!$C$15:$K$414,2,FALSE))</f>
        <v/>
      </c>
      <c r="E413" s="871" t="str">
        <f>IF('D1.Occpcy&amp;Rent'!$D413="","",VLOOKUP($C413,'D1.Occpcy&amp;Rent'!$C$15:$K$414,3,FALSE))</f>
        <v/>
      </c>
      <c r="F413" s="539" t="str">
        <f>IF('D1.Occpcy&amp;Rent'!$D413="","",VLOOKUP($C413,'D1.Occpcy&amp;Rent'!$C$15:$K$414,9,FALSE))</f>
        <v/>
      </c>
      <c r="G413" s="868"/>
      <c r="H413" s="869"/>
      <c r="I413" s="830"/>
      <c r="J413" s="830"/>
      <c r="K413" s="830"/>
      <c r="L413" s="830"/>
      <c r="M413" s="599"/>
      <c r="N413" s="737"/>
      <c r="P413" s="835">
        <f t="shared" si="18"/>
        <v>1</v>
      </c>
      <c r="Q413" s="835">
        <f t="shared" si="19"/>
        <v>1</v>
      </c>
      <c r="R413" s="482">
        <f t="shared" si="20"/>
        <v>0</v>
      </c>
    </row>
    <row r="414" spans="3:18" ht="20.100000000000001" customHeight="1">
      <c r="C414" s="542">
        <v>400</v>
      </c>
      <c r="D414" s="870" t="str">
        <f>IF('D1.Occpcy&amp;Rent'!$D414="","",VLOOKUP($C414,'D1.Occpcy&amp;Rent'!$C$15:$K$414,2,FALSE))</f>
        <v/>
      </c>
      <c r="E414" s="871" t="str">
        <f>IF('D1.Occpcy&amp;Rent'!$D414="","",VLOOKUP($C414,'D1.Occpcy&amp;Rent'!$C$15:$K$414,3,FALSE))</f>
        <v/>
      </c>
      <c r="F414" s="539" t="str">
        <f>IF('D1.Occpcy&amp;Rent'!$D414="","",VLOOKUP($C414,'D1.Occpcy&amp;Rent'!$C$15:$K$414,9,FALSE))</f>
        <v/>
      </c>
      <c r="G414" s="868"/>
      <c r="H414" s="869"/>
      <c r="I414" s="830"/>
      <c r="J414" s="830"/>
      <c r="K414" s="830"/>
      <c r="L414" s="830"/>
      <c r="M414" s="599"/>
      <c r="N414" s="737"/>
      <c r="P414" s="835">
        <f t="shared" si="18"/>
        <v>1</v>
      </c>
      <c r="Q414" s="835">
        <f t="shared" si="19"/>
        <v>1</v>
      </c>
      <c r="R414" s="482">
        <f t="shared" si="20"/>
        <v>0</v>
      </c>
    </row>
    <row r="415" spans="3:18" ht="20.100000000000001" customHeight="1">
      <c r="C415" s="603"/>
      <c r="D415" s="603"/>
      <c r="E415" s="603"/>
      <c r="F415" s="603"/>
      <c r="G415" s="603"/>
      <c r="H415" s="604"/>
      <c r="I415" s="604"/>
      <c r="J415" s="604"/>
      <c r="K415" s="604"/>
      <c r="L415" s="604"/>
      <c r="M415" s="605"/>
      <c r="N415" s="603"/>
    </row>
    <row r="416" spans="3:18" ht="69" hidden="1" customHeight="1" thickBot="1">
      <c r="C416" s="553"/>
      <c r="D416" s="554">
        <f>COUNTA(D$15:D$414)</f>
        <v>400</v>
      </c>
      <c r="E416" s="555"/>
      <c r="F416" s="553">
        <f>SUM(F15:F415)</f>
        <v>0</v>
      </c>
      <c r="G416" s="553"/>
      <c r="H416" s="606"/>
      <c r="I416" s="606"/>
      <c r="J416" s="606"/>
      <c r="K416" s="606"/>
      <c r="L416" s="606"/>
      <c r="M416" s="607"/>
      <c r="N416" s="559"/>
      <c r="P416" s="482">
        <f>SUM(P15:P414)</f>
        <v>400</v>
      </c>
      <c r="Q416" s="482">
        <f>SUM(Q15:Q414)</f>
        <v>400</v>
      </c>
      <c r="R416" s="561" t="s">
        <v>627</v>
      </c>
    </row>
    <row r="417" ht="20.100000000000001" hidden="1" customHeight="1"/>
    <row r="418" ht="20.100000000000001" hidden="1" customHeight="1"/>
    <row r="419" ht="20.100000000000001" hidden="1" customHeight="1"/>
    <row r="420" ht="20.100000000000001" hidden="1" customHeight="1"/>
    <row r="421" ht="20.100000000000001" hidden="1" customHeight="1"/>
    <row r="422" ht="20.100000000000001" hidden="1" customHeight="1"/>
    <row r="423" ht="20.100000000000001" hidden="1" customHeight="1"/>
    <row r="424" ht="20.100000000000001" hidden="1" customHeight="1"/>
    <row r="425" ht="20.100000000000001" hidden="1" customHeight="1"/>
    <row r="426" ht="20.100000000000001" hidden="1" customHeight="1"/>
    <row r="427" ht="20.100000000000001" hidden="1" customHeight="1"/>
    <row r="428" ht="20.100000000000001" hidden="1" customHeight="1"/>
    <row r="429" ht="20.100000000000001" hidden="1" customHeight="1"/>
    <row r="430" ht="20.100000000000001" hidden="1" customHeight="1"/>
    <row r="431" ht="20.100000000000001" hidden="1" customHeight="1"/>
    <row r="432"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sheetData>
  <sheetProtection algorithmName="SHA-512" hashValue="c+JvsL0mtwiPsp35p/YL/zBpY55xUszTl1RdBShJvbgvzp3SHR0gQKCQZZNcq3sY2PM0sLCZcJ8kNFCaDWoPkQ==" saltValue="goM8/Nju7pmoiS8YinmtKA==" spinCount="100000" sheet="1" objects="1" scenarios="1"/>
  <mergeCells count="18">
    <mergeCell ref="Q13:Q14"/>
    <mergeCell ref="H10:H14"/>
    <mergeCell ref="K10:K14"/>
    <mergeCell ref="L10:L14"/>
    <mergeCell ref="M10:M14"/>
    <mergeCell ref="N10:N14"/>
    <mergeCell ref="I10:I14"/>
    <mergeCell ref="J10:J14"/>
    <mergeCell ref="C2:N2"/>
    <mergeCell ref="C5:D5"/>
    <mergeCell ref="E5:G5"/>
    <mergeCell ref="E7:N7"/>
    <mergeCell ref="C8:E8"/>
    <mergeCell ref="C10:C14"/>
    <mergeCell ref="D10:D14"/>
    <mergeCell ref="E10:E14"/>
    <mergeCell ref="F10:F14"/>
    <mergeCell ref="G10:G14"/>
  </mergeCells>
  <dataValidations count="9">
    <dataValidation type="list" allowBlank="1" showInputMessage="1" showErrorMessage="1" promptTitle="Disability Type" prompt="choose from the list" sqref="N15:N414">
      <formula1>$U$14:$U$20</formula1>
    </dataValidation>
    <dataValidation type="list" allowBlank="1" showInputMessage="1" showErrorMessage="1" sqref="G15:G414">
      <formula1>$V$14:$V$16</formula1>
    </dataValidation>
    <dataValidation type="list" allowBlank="1" showInputMessage="1" showErrorMessage="1" sqref="H15:H414">
      <formula1>$W$14:$W$24</formula1>
    </dataValidation>
    <dataValidation type="list" allowBlank="1" showInputMessage="1" showErrorMessage="1" promptTitle="Disability Type" prompt="choose from the list" sqref="N415">
      <formula1>$U$14:$U$16</formula1>
    </dataValidation>
    <dataValidation type="list" allowBlank="1" showInputMessage="1" showErrorMessage="1" promptTitle="Yes or No" prompt="choose from the list" sqref="K415 L15:L415">
      <formula1>$T$14:$T$15</formula1>
    </dataValidation>
    <dataValidation type="whole" operator="greaterThanOrEqual" allowBlank="1" showInputMessage="1" showErrorMessage="1" error="numbers only in this field!" sqref="C415:J415 M15:M415">
      <formula1>0</formula1>
    </dataValidation>
    <dataValidation type="list" allowBlank="1" showInputMessage="1" showErrorMessage="1" prompt="choose from the list" sqref="K15:K414">
      <formula1>$Z$14:$Z$21</formula1>
    </dataValidation>
    <dataValidation type="list" allowBlank="1" showInputMessage="1" showErrorMessage="1" prompt="choose from the list" sqref="J15:J414">
      <formula1>$Y$14:$Y$18</formula1>
    </dataValidation>
    <dataValidation type="list" allowBlank="1" showInputMessage="1" showErrorMessage="1" prompt="choose form the list" sqref="I15:I414">
      <formula1>$X$14:$X$21</formula1>
    </dataValidation>
  </dataValidations>
  <printOptions horizontalCentered="1"/>
  <pageMargins left="0.21" right="0" top="0.45" bottom="0" header="0.27" footer="0"/>
  <pageSetup scale="46" fitToHeight="0" orientation="landscape"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66"/>
  <sheetViews>
    <sheetView showGridLines="0" topLeftCell="A2" zoomScaleNormal="100" workbookViewId="0">
      <selection activeCell="D8" sqref="D8"/>
    </sheetView>
  </sheetViews>
  <sheetFormatPr defaultColWidth="0" defaultRowHeight="12.75" zeroHeight="1"/>
  <cols>
    <col min="1" max="1" width="4.7109375" style="482" customWidth="1"/>
    <col min="2" max="2" width="7.42578125" style="482" customWidth="1"/>
    <col min="3" max="3" width="25.42578125" style="482" customWidth="1"/>
    <col min="4" max="4" width="13.42578125" style="482" customWidth="1"/>
    <col min="5" max="5" width="15.140625" style="482" customWidth="1"/>
    <col min="6" max="6" width="12.7109375" style="482" bestFit="1" customWidth="1"/>
    <col min="7" max="7" width="9.85546875" style="482" bestFit="1" customWidth="1"/>
    <col min="8" max="8" width="4.7109375" style="482" customWidth="1"/>
    <col min="9" max="9" width="7.7109375" style="482" customWidth="1"/>
    <col min="10" max="10" width="7.42578125" style="482" customWidth="1"/>
    <col min="11" max="11" width="24.42578125" style="482" customWidth="1"/>
    <col min="12" max="12" width="15.140625" style="482" customWidth="1"/>
    <col min="13" max="13" width="17" style="482" customWidth="1"/>
    <col min="14" max="14" width="9.85546875" style="482" bestFit="1" customWidth="1"/>
    <col min="15" max="15" width="1.85546875" style="482" customWidth="1"/>
    <col min="16" max="16384" width="9.140625" style="482" hidden="1"/>
  </cols>
  <sheetData>
    <row r="1" spans="1:17" hidden="1"/>
    <row r="2" spans="1:17" ht="20.25">
      <c r="A2" s="611" t="str">
        <f>'Completeness Tracker'!$O$24&amp;" "&amp;'Completeness Tracker'!$O$38&amp;" - "&amp;'Completeness Tracker'!$O$25</f>
        <v xml:space="preserve">Annual Monitoring Report EZ - Summary of Reported Household Demographics - Reporting Year 2017 - </v>
      </c>
      <c r="B2" s="611"/>
      <c r="C2" s="612"/>
      <c r="D2" s="612"/>
      <c r="E2" s="612"/>
      <c r="F2" s="612"/>
      <c r="G2" s="612"/>
      <c r="H2" s="612"/>
      <c r="I2" s="612"/>
      <c r="J2" s="612"/>
      <c r="K2" s="612"/>
      <c r="L2" s="612"/>
      <c r="M2" s="612"/>
      <c r="N2" s="612"/>
    </row>
    <row r="3" spans="1:17" ht="21" thickBot="1">
      <c r="A3" s="613" t="str">
        <f>'Completeness Tracker'!$O$43</f>
        <v>Mayor's Office of Housing &amp; Community Development</v>
      </c>
      <c r="B3" s="611"/>
      <c r="C3" s="612"/>
      <c r="D3" s="612"/>
      <c r="E3" s="612"/>
      <c r="F3" s="612"/>
      <c r="G3" s="612"/>
      <c r="H3" s="612"/>
      <c r="I3" s="612"/>
      <c r="J3" s="612"/>
      <c r="K3" s="612"/>
      <c r="L3" s="612"/>
      <c r="M3" s="612"/>
      <c r="N3" s="612"/>
    </row>
    <row r="4" spans="1:17" ht="26.25" customHeight="1" thickBot="1">
      <c r="A4" s="1054" t="s">
        <v>143</v>
      </c>
      <c r="B4" s="1055"/>
      <c r="C4" s="1055"/>
      <c r="D4" s="1056" t="str">
        <f>' A.Property'!$S$12</f>
        <v/>
      </c>
      <c r="E4" s="1056"/>
      <c r="F4" s="1056"/>
      <c r="G4" s="1057"/>
      <c r="H4" s="614"/>
      <c r="I4" s="615"/>
      <c r="J4" s="1058" t="s">
        <v>629</v>
      </c>
      <c r="K4" s="1058"/>
      <c r="L4" s="616">
        <f>' A.Property'!$G$16</f>
        <v>43100</v>
      </c>
      <c r="M4" s="617" t="str">
        <f>'D1.Occpcy&amp;Rent'!V4</f>
        <v># Units:</v>
      </c>
      <c r="N4" s="618">
        <f>'D1.Occpcy&amp;Rent'!W4</f>
        <v>0</v>
      </c>
    </row>
    <row r="5" spans="1:17"/>
    <row r="6" spans="1:17" ht="15.75">
      <c r="A6" s="619" t="s">
        <v>630</v>
      </c>
      <c r="I6" s="620" t="s">
        <v>631</v>
      </c>
      <c r="P6" s="786" t="s">
        <v>728</v>
      </c>
    </row>
    <row r="7" spans="1:17" ht="26.25">
      <c r="A7" s="621"/>
      <c r="B7" s="622"/>
      <c r="C7" s="623"/>
      <c r="D7" s="624" t="s">
        <v>632</v>
      </c>
      <c r="E7" s="624" t="s">
        <v>633</v>
      </c>
      <c r="I7" s="621"/>
      <c r="J7" s="625"/>
      <c r="K7" s="625"/>
      <c r="L7" s="625"/>
      <c r="M7" s="626" t="s">
        <v>634</v>
      </c>
      <c r="P7">
        <v>1</v>
      </c>
      <c r="Q7" s="143" t="str">
        <f>D2.Demographic!U14</f>
        <v>Physical</v>
      </c>
    </row>
    <row r="8" spans="1:17" ht="15">
      <c r="A8" s="627" t="s">
        <v>635</v>
      </c>
      <c r="B8" s="628"/>
      <c r="C8" s="629"/>
      <c r="D8" s="630">
        <f>COUNTIF('D1.Occpcy&amp;Rent'!$K$15:$K$414,$P7)</f>
        <v>0</v>
      </c>
      <c r="E8" s="631" t="str">
        <f t="shared" ref="E8:E15" si="0">IFERROR(D8/$D$15,"")</f>
        <v/>
      </c>
      <c r="I8" s="637" t="s">
        <v>637</v>
      </c>
      <c r="J8" s="638"/>
      <c r="K8" s="639"/>
      <c r="L8" s="639"/>
      <c r="M8" s="819">
        <f>COUNTIF(D2.Demographic!$L$15:$L$414,"Yes")</f>
        <v>0</v>
      </c>
      <c r="P8">
        <f>P7+1</f>
        <v>2</v>
      </c>
      <c r="Q8" s="143" t="str">
        <f>D2.Demographic!U15</f>
        <v>Visual</v>
      </c>
    </row>
    <row r="9" spans="1:17" ht="15">
      <c r="A9" s="632" t="s">
        <v>636</v>
      </c>
      <c r="B9" s="633"/>
      <c r="C9" s="634"/>
      <c r="D9" s="635">
        <f>COUNTIF('D1.Occpcy&amp;Rent'!$K$15:$K$414,$P8)</f>
        <v>0</v>
      </c>
      <c r="E9" s="636" t="str">
        <f t="shared" si="0"/>
        <v/>
      </c>
      <c r="I9" s="637" t="s">
        <v>639</v>
      </c>
      <c r="J9" s="638"/>
      <c r="K9" s="639"/>
      <c r="L9" s="639"/>
      <c r="M9" s="640">
        <f>COUNTIF(D2.Demographic!$M$15:$M$414,"&gt;0")</f>
        <v>0</v>
      </c>
      <c r="P9">
        <f t="shared" ref="P9:P13" si="1">P8+1</f>
        <v>3</v>
      </c>
      <c r="Q9" s="143" t="str">
        <f>D2.Demographic!U16</f>
        <v>Hearing</v>
      </c>
    </row>
    <row r="10" spans="1:17" ht="15.75" customHeight="1">
      <c r="A10" s="632" t="s">
        <v>638</v>
      </c>
      <c r="B10" s="633"/>
      <c r="C10" s="634"/>
      <c r="D10" s="635">
        <f>COUNTIF('D1.Occpcy&amp;Rent'!$K$15:$K$414,$P9)</f>
        <v>0</v>
      </c>
      <c r="E10" s="636" t="str">
        <f t="shared" si="0"/>
        <v/>
      </c>
      <c r="I10" s="637" t="s">
        <v>641</v>
      </c>
      <c r="J10" s="638"/>
      <c r="K10" s="639"/>
      <c r="L10" s="639"/>
      <c r="M10" s="820">
        <f>SUM(D2.Demographic!$M$15:$M$414)</f>
        <v>0</v>
      </c>
      <c r="P10">
        <f t="shared" si="1"/>
        <v>4</v>
      </c>
      <c r="Q10" s="143" t="str">
        <f>D2.Demographic!U17</f>
        <v>Mental/Developmental</v>
      </c>
    </row>
    <row r="11" spans="1:17" ht="15">
      <c r="A11" s="632" t="s">
        <v>640</v>
      </c>
      <c r="B11" s="633"/>
      <c r="C11" s="634"/>
      <c r="D11" s="635">
        <f>COUNTIF('D1.Occpcy&amp;Rent'!$K$15:$K$414,$P10)</f>
        <v>0</v>
      </c>
      <c r="E11" s="636" t="str">
        <f t="shared" si="0"/>
        <v/>
      </c>
      <c r="I11" s="641" t="s">
        <v>643</v>
      </c>
      <c r="J11" s="642"/>
      <c r="K11" s="643"/>
      <c r="L11" s="643"/>
      <c r="M11" s="640">
        <f>COUNTIF(D2.Demographic!$N$15:$N$414,$Q7)</f>
        <v>0</v>
      </c>
      <c r="P11">
        <f t="shared" si="1"/>
        <v>5</v>
      </c>
      <c r="Q11" s="143" t="str">
        <f>D2.Demographic!U18</f>
        <v>Other</v>
      </c>
    </row>
    <row r="12" spans="1:17" ht="15.75" customHeight="1">
      <c r="A12" s="632" t="s">
        <v>642</v>
      </c>
      <c r="B12" s="633"/>
      <c r="C12" s="634"/>
      <c r="D12" s="635">
        <f>COUNTIF('D1.Occpcy&amp;Rent'!$K$15:$K$414,$P11)</f>
        <v>0</v>
      </c>
      <c r="E12" s="636" t="str">
        <f t="shared" si="0"/>
        <v/>
      </c>
      <c r="I12" s="641" t="s">
        <v>645</v>
      </c>
      <c r="J12" s="642"/>
      <c r="K12" s="643"/>
      <c r="L12" s="643"/>
      <c r="M12" s="640">
        <f>COUNTIF(D2.Demographic!$N$15:$N$414,$Q8)</f>
        <v>0</v>
      </c>
      <c r="P12">
        <f t="shared" si="1"/>
        <v>6</v>
      </c>
      <c r="Q12" s="143" t="str">
        <f>D2.Demographic!U19</f>
        <v>More than one</v>
      </c>
    </row>
    <row r="13" spans="1:17" ht="15">
      <c r="A13" s="632" t="s">
        <v>644</v>
      </c>
      <c r="B13" s="633"/>
      <c r="C13" s="634"/>
      <c r="D13" s="635">
        <f>COUNTIF('D1.Occpcy&amp;Rent'!$K$15:$K$414,$P12)</f>
        <v>0</v>
      </c>
      <c r="E13" s="636" t="str">
        <f t="shared" si="0"/>
        <v/>
      </c>
      <c r="I13" s="641" t="s">
        <v>647</v>
      </c>
      <c r="J13" s="642"/>
      <c r="K13" s="643"/>
      <c r="L13" s="643"/>
      <c r="M13" s="640">
        <f>COUNTIF(D2.Demographic!$N$15:$N$414,$Q9)</f>
        <v>0</v>
      </c>
      <c r="P13">
        <f t="shared" si="1"/>
        <v>7</v>
      </c>
      <c r="Q13" s="143" t="str">
        <f>D2.Demographic!U20</f>
        <v>None</v>
      </c>
    </row>
    <row r="14" spans="1:17" ht="15.75" customHeight="1" thickBot="1">
      <c r="A14" s="644" t="s">
        <v>646</v>
      </c>
      <c r="B14" s="645"/>
      <c r="C14" s="646"/>
      <c r="D14" s="647">
        <f>COUNTIF('D1.Occpcy&amp;Rent'!$K$15:$K$414,$P13)</f>
        <v>0</v>
      </c>
      <c r="E14" s="648" t="str">
        <f t="shared" si="0"/>
        <v/>
      </c>
      <c r="I14" s="877" t="s">
        <v>957</v>
      </c>
      <c r="J14" s="876"/>
      <c r="K14" s="875"/>
      <c r="L14" s="875"/>
      <c r="M14" s="640">
        <f>COUNTIF(D2.Demographic!$N$15:$N$414,$Q10)</f>
        <v>0</v>
      </c>
    </row>
    <row r="15" spans="1:17" ht="16.5" thickTop="1">
      <c r="A15" s="649" t="s">
        <v>648</v>
      </c>
      <c r="B15" s="649"/>
      <c r="C15" s="650"/>
      <c r="D15" s="651">
        <f>SUM(D8:D14)</f>
        <v>0</v>
      </c>
      <c r="E15" s="652" t="str">
        <f t="shared" si="0"/>
        <v/>
      </c>
      <c r="I15" s="877" t="s">
        <v>956</v>
      </c>
      <c r="J15" s="876"/>
      <c r="K15" s="875"/>
      <c r="L15" s="875"/>
      <c r="M15" s="640">
        <f>COUNTIF(D2.Demographic!$N$15:$N$414,$Q11)</f>
        <v>0</v>
      </c>
    </row>
    <row r="16" spans="1:17" ht="15.75" customHeight="1">
      <c r="A16" s="657" t="s">
        <v>650</v>
      </c>
      <c r="B16" s="657"/>
      <c r="C16" s="658"/>
      <c r="D16" s="658">
        <f>SUMPRODUCT(D8:D14,P7:P13)</f>
        <v>0</v>
      </c>
      <c r="E16" s="658"/>
      <c r="I16" s="877" t="s">
        <v>955</v>
      </c>
      <c r="J16" s="876"/>
      <c r="K16" s="875"/>
      <c r="L16" s="875"/>
      <c r="M16" s="640">
        <f>COUNTIF(D2.Demographic!$N$15:$N$414,$Q12)</f>
        <v>0</v>
      </c>
    </row>
    <row r="17" spans="1:14" ht="15">
      <c r="A17" s="865" t="str">
        <f>"*Excludes "&amp;SUBTOTAL(3,'D1.Occpcy&amp;Rent'!$D$15:$D$414)-SUBTOTAL(3,'D1.Occpcy&amp;Rent'!$G$15:$G$414)&amp;" unit(s) reported as manager's or vacant unit(s)."</f>
        <v>*Excludes 0 unit(s) reported as manager's or vacant unit(s).</v>
      </c>
      <c r="I17" s="653" t="s">
        <v>649</v>
      </c>
      <c r="J17" s="654"/>
      <c r="K17" s="655"/>
      <c r="L17" s="655"/>
      <c r="M17" s="656">
        <f>COUNTIF(D2.Demographic!$N$15:$N$414,$Q13)</f>
        <v>0</v>
      </c>
    </row>
    <row r="18" spans="1:14" ht="15.75" customHeight="1"/>
    <row r="19" spans="1:14" ht="15.75">
      <c r="A19" s="659" t="s">
        <v>651</v>
      </c>
      <c r="B19" s="659"/>
      <c r="C19" s="660"/>
      <c r="D19" s="660"/>
      <c r="E19" s="660"/>
      <c r="F19" s="660"/>
      <c r="G19" s="660"/>
      <c r="I19" s="659" t="s">
        <v>652</v>
      </c>
    </row>
    <row r="20" spans="1:14" ht="25.5">
      <c r="A20" s="661"/>
      <c r="B20" s="662"/>
      <c r="C20" s="663"/>
      <c r="D20" s="663"/>
      <c r="E20" s="663"/>
      <c r="F20" s="664" t="s">
        <v>653</v>
      </c>
      <c r="G20" s="624" t="s">
        <v>633</v>
      </c>
      <c r="I20" s="1059" t="s">
        <v>654</v>
      </c>
      <c r="J20" s="1060"/>
      <c r="K20" s="1061"/>
      <c r="L20" s="1059" t="s">
        <v>655</v>
      </c>
      <c r="M20" s="1060"/>
      <c r="N20" s="1061"/>
    </row>
    <row r="21" spans="1:14" ht="15" customHeight="1">
      <c r="A21" s="665" t="s">
        <v>609</v>
      </c>
      <c r="B21" s="666"/>
      <c r="C21" s="667"/>
      <c r="D21" s="667"/>
      <c r="E21" s="667"/>
      <c r="F21" s="668">
        <f>COUNTIF(D2.Demographic!$R$15:$R$414,$A$21)</f>
        <v>0</v>
      </c>
      <c r="G21" s="669" t="str">
        <f>IFERROR(F21/$F$34,"")</f>
        <v/>
      </c>
      <c r="I21" s="1042">
        <f>' A.Property'!I75</f>
        <v>0</v>
      </c>
      <c r="J21" s="1043"/>
      <c r="K21" s="1046" t="s">
        <v>656</v>
      </c>
      <c r="L21" s="1048">
        <f>' A.Property'!K75</f>
        <v>0</v>
      </c>
      <c r="M21" s="1050" t="s">
        <v>656</v>
      </c>
      <c r="N21" s="1051"/>
    </row>
    <row r="22" spans="1:14" ht="15" customHeight="1">
      <c r="A22" s="670" t="s">
        <v>612</v>
      </c>
      <c r="B22" s="671"/>
      <c r="C22" s="672"/>
      <c r="D22" s="672"/>
      <c r="E22" s="672"/>
      <c r="F22" s="673"/>
      <c r="G22" s="673"/>
      <c r="I22" s="1044"/>
      <c r="J22" s="1045"/>
      <c r="K22" s="1047"/>
      <c r="L22" s="1049"/>
      <c r="M22" s="1052"/>
      <c r="N22" s="1053"/>
    </row>
    <row r="23" spans="1:14" ht="15" customHeight="1">
      <c r="A23" s="665"/>
      <c r="B23" s="666" t="s">
        <v>610</v>
      </c>
      <c r="C23" s="667"/>
      <c r="D23" s="667"/>
      <c r="E23" s="667"/>
      <c r="F23" s="668">
        <f>COUNTIF(D2.Demographic!$R$15:$R$414,$B23)</f>
        <v>0</v>
      </c>
      <c r="G23" s="669" t="str">
        <f t="shared" ref="G23:G34" si="2">IFERROR(F23/$F$34,"")</f>
        <v/>
      </c>
      <c r="I23" s="1042">
        <f>' A.Property'!I76</f>
        <v>0</v>
      </c>
      <c r="J23" s="1043"/>
      <c r="K23" s="1046" t="s">
        <v>657</v>
      </c>
      <c r="L23" s="1048">
        <f>' A.Property'!K76</f>
        <v>0</v>
      </c>
      <c r="M23" s="1050" t="s">
        <v>657</v>
      </c>
      <c r="N23" s="1051"/>
    </row>
    <row r="24" spans="1:14" ht="15.75" customHeight="1">
      <c r="A24" s="637"/>
      <c r="B24" s="639" t="s">
        <v>613</v>
      </c>
      <c r="C24" s="674"/>
      <c r="D24" s="674"/>
      <c r="E24" s="674"/>
      <c r="F24" s="668">
        <f>COUNTIF(D2.Demographic!$R$15:$R$414,$B24)</f>
        <v>0</v>
      </c>
      <c r="G24" s="636" t="str">
        <f t="shared" si="2"/>
        <v/>
      </c>
      <c r="I24" s="1044"/>
      <c r="J24" s="1045"/>
      <c r="K24" s="1047" t="s">
        <v>658</v>
      </c>
      <c r="L24" s="1049"/>
      <c r="M24" s="1052" t="s">
        <v>658</v>
      </c>
      <c r="N24" s="1053"/>
    </row>
    <row r="25" spans="1:14" ht="15" customHeight="1">
      <c r="A25" s="637"/>
      <c r="B25" s="639" t="s">
        <v>616</v>
      </c>
      <c r="C25" s="674"/>
      <c r="D25" s="674"/>
      <c r="E25" s="674"/>
      <c r="F25" s="635">
        <f>COUNTIF(D2.Demographic!$R$15:$R$414,$B25)</f>
        <v>0</v>
      </c>
      <c r="G25" s="636" t="str">
        <f t="shared" si="2"/>
        <v/>
      </c>
      <c r="I25" s="1042">
        <f>' A.Property'!I77</f>
        <v>0</v>
      </c>
      <c r="J25" s="1043"/>
      <c r="K25" s="1046" t="s">
        <v>659</v>
      </c>
      <c r="L25" s="1048">
        <f>' A.Property'!K77</f>
        <v>0</v>
      </c>
      <c r="M25" s="1050" t="s">
        <v>659</v>
      </c>
      <c r="N25" s="1051"/>
    </row>
    <row r="26" spans="1:14" ht="15.75" customHeight="1">
      <c r="A26" s="637"/>
      <c r="B26" s="639" t="s">
        <v>618</v>
      </c>
      <c r="C26" s="674"/>
      <c r="D26" s="674"/>
      <c r="E26" s="674"/>
      <c r="F26" s="635">
        <f>COUNTIF(D2.Demographic!$R$15:$R$414,$B26)</f>
        <v>0</v>
      </c>
      <c r="G26" s="636" t="str">
        <f t="shared" si="2"/>
        <v/>
      </c>
      <c r="I26" s="1044"/>
      <c r="J26" s="1045"/>
      <c r="K26" s="1047"/>
      <c r="L26" s="1049"/>
      <c r="M26" s="1052"/>
      <c r="N26" s="1053"/>
    </row>
    <row r="27" spans="1:14" ht="15" customHeight="1">
      <c r="A27" s="637"/>
      <c r="B27" s="639" t="s">
        <v>619</v>
      </c>
      <c r="C27" s="674"/>
      <c r="D27" s="674"/>
      <c r="E27" s="674"/>
      <c r="F27" s="635">
        <f>COUNTIF(D2.Demographic!$R$15:$R$414,$B27)</f>
        <v>0</v>
      </c>
      <c r="G27" s="636" t="str">
        <f t="shared" si="2"/>
        <v/>
      </c>
      <c r="I27" s="1042">
        <f>' A.Property'!I78</f>
        <v>0</v>
      </c>
      <c r="J27" s="1043"/>
      <c r="K27" s="1046" t="s">
        <v>660</v>
      </c>
      <c r="L27" s="1048">
        <f>' A.Property'!K78</f>
        <v>0</v>
      </c>
      <c r="M27" s="1050" t="s">
        <v>660</v>
      </c>
      <c r="N27" s="1051"/>
    </row>
    <row r="28" spans="1:14" ht="15" customHeight="1">
      <c r="A28" s="637"/>
      <c r="B28" s="639" t="s">
        <v>661</v>
      </c>
      <c r="C28" s="674"/>
      <c r="D28" s="674"/>
      <c r="E28" s="674"/>
      <c r="F28" s="635">
        <f>COUNTIF(D2.Demographic!$R$15:$R$414,$B28)</f>
        <v>0</v>
      </c>
      <c r="G28" s="636" t="str">
        <f t="shared" si="2"/>
        <v/>
      </c>
      <c r="I28" s="1044"/>
      <c r="J28" s="1045"/>
      <c r="K28" s="1047"/>
      <c r="L28" s="1049"/>
      <c r="M28" s="1052"/>
      <c r="N28" s="1053"/>
    </row>
    <row r="29" spans="1:14" ht="15" customHeight="1">
      <c r="A29" s="637"/>
      <c r="B29" s="639" t="s">
        <v>662</v>
      </c>
      <c r="C29" s="674"/>
      <c r="D29" s="674"/>
      <c r="E29" s="674"/>
      <c r="F29" s="635">
        <f>COUNTIF(D2.Demographic!$R$15:$R$414,$B29)</f>
        <v>0</v>
      </c>
      <c r="G29" s="636" t="str">
        <f t="shared" si="2"/>
        <v/>
      </c>
      <c r="I29" s="1042">
        <f>' A.Property'!I79</f>
        <v>0</v>
      </c>
      <c r="J29" s="1043"/>
      <c r="K29" s="1046" t="s">
        <v>663</v>
      </c>
      <c r="L29" s="1048">
        <f>' A.Property'!K79</f>
        <v>0</v>
      </c>
      <c r="M29" s="1050" t="s">
        <v>663</v>
      </c>
      <c r="N29" s="1051"/>
    </row>
    <row r="30" spans="1:14" ht="15" customHeight="1">
      <c r="A30" s="637"/>
      <c r="B30" s="639" t="s">
        <v>664</v>
      </c>
      <c r="C30" s="674"/>
      <c r="D30" s="674"/>
      <c r="E30" s="674"/>
      <c r="F30" s="635">
        <f>COUNTIF(D2.Demographic!$R$15:$R$414,$B30)</f>
        <v>0</v>
      </c>
      <c r="G30" s="636" t="str">
        <f t="shared" si="2"/>
        <v/>
      </c>
      <c r="I30" s="1044"/>
      <c r="J30" s="1045"/>
      <c r="K30" s="1047"/>
      <c r="L30" s="1049"/>
      <c r="M30" s="1052"/>
      <c r="N30" s="1053"/>
    </row>
    <row r="31" spans="1:14" ht="15.75" customHeight="1">
      <c r="A31" s="637"/>
      <c r="B31" s="639" t="s">
        <v>665</v>
      </c>
      <c r="C31" s="674"/>
      <c r="D31" s="674"/>
      <c r="E31" s="674"/>
      <c r="F31" s="635">
        <f>COUNTIF(D2.Demographic!$R$15:$R$414,$B31)</f>
        <v>0</v>
      </c>
      <c r="G31" s="636" t="str">
        <f t="shared" si="2"/>
        <v/>
      </c>
      <c r="I31" s="1042">
        <f>' A.Property'!I80</f>
        <v>0</v>
      </c>
      <c r="J31" s="1043"/>
      <c r="K31" s="1046" t="s">
        <v>666</v>
      </c>
      <c r="L31" s="1048">
        <f>' A.Property'!K80</f>
        <v>0</v>
      </c>
      <c r="M31" s="1050" t="s">
        <v>666</v>
      </c>
      <c r="N31" s="1051"/>
    </row>
    <row r="32" spans="1:14" ht="15.75" customHeight="1">
      <c r="A32" s="637"/>
      <c r="B32" s="639" t="s">
        <v>626</v>
      </c>
      <c r="C32" s="674"/>
      <c r="D32" s="674"/>
      <c r="E32" s="674"/>
      <c r="F32" s="635">
        <f>COUNTIF(D2.Demographic!$R$15:$R$414,$B32)</f>
        <v>0</v>
      </c>
      <c r="G32" s="636" t="str">
        <f t="shared" si="2"/>
        <v/>
      </c>
      <c r="I32" s="1044"/>
      <c r="J32" s="1045"/>
      <c r="K32" s="1047"/>
      <c r="L32" s="1049"/>
      <c r="M32" s="1052"/>
      <c r="N32" s="1053"/>
    </row>
    <row r="33" spans="1:14" ht="15.75" thickBot="1">
      <c r="A33" s="675" t="s">
        <v>615</v>
      </c>
      <c r="B33" s="676"/>
      <c r="C33" s="676"/>
      <c r="D33" s="677"/>
      <c r="E33" s="677"/>
      <c r="F33" s="678">
        <f>COUNTIF(D2.Demographic!$R$15:$R$414,$A33)</f>
        <v>0</v>
      </c>
      <c r="G33" s="679" t="str">
        <f t="shared" si="2"/>
        <v/>
      </c>
      <c r="I33" s="1042">
        <f>' A.Property'!I81</f>
        <v>0</v>
      </c>
      <c r="J33" s="1043"/>
      <c r="K33" s="1046" t="s">
        <v>667</v>
      </c>
      <c r="L33" s="1048">
        <f>' A.Property'!K81</f>
        <v>0</v>
      </c>
      <c r="M33" s="1050" t="s">
        <v>667</v>
      </c>
      <c r="N33" s="1051"/>
    </row>
    <row r="34" spans="1:14" ht="15" customHeight="1" thickTop="1">
      <c r="A34" s="680" t="s">
        <v>668</v>
      </c>
      <c r="B34" s="681"/>
      <c r="C34" s="682"/>
      <c r="D34" s="682"/>
      <c r="E34" s="682"/>
      <c r="F34" s="651">
        <f>SUM(F21:F33)</f>
        <v>0</v>
      </c>
      <c r="G34" s="683" t="str">
        <f t="shared" si="2"/>
        <v/>
      </c>
      <c r="I34" s="1044"/>
      <c r="J34" s="1045"/>
      <c r="K34" s="1047"/>
      <c r="L34" s="1049"/>
      <c r="M34" s="1052"/>
      <c r="N34" s="1053"/>
    </row>
    <row r="35" spans="1:14" ht="15" customHeight="1">
      <c r="A35" s="684"/>
      <c r="B35" s="625"/>
      <c r="C35" s="625"/>
      <c r="D35" s="625"/>
      <c r="E35" s="625"/>
      <c r="F35" s="625"/>
      <c r="G35" s="685"/>
      <c r="I35" s="1042">
        <f>' A.Property'!I82</f>
        <v>0</v>
      </c>
      <c r="J35" s="1043"/>
      <c r="K35" s="1046" t="s">
        <v>669</v>
      </c>
      <c r="L35" s="1048">
        <f>' A.Property'!K82</f>
        <v>0</v>
      </c>
      <c r="M35" s="1050" t="s">
        <v>669</v>
      </c>
      <c r="N35" s="1051"/>
    </row>
    <row r="36" spans="1:14" ht="15" customHeight="1">
      <c r="A36" s="686"/>
      <c r="B36" s="687"/>
      <c r="C36" s="687"/>
      <c r="D36" s="687"/>
      <c r="E36" s="687"/>
      <c r="F36" s="687"/>
      <c r="G36" s="688"/>
      <c r="I36" s="1044"/>
      <c r="J36" s="1045"/>
      <c r="K36" s="1047"/>
      <c r="L36" s="1049"/>
      <c r="M36" s="1052"/>
      <c r="N36" s="1053"/>
    </row>
    <row r="37" spans="1:14" ht="15" customHeight="1">
      <c r="A37" s="841" t="s">
        <v>870</v>
      </c>
      <c r="B37" s="4"/>
      <c r="C37" s="4"/>
      <c r="D37" s="4"/>
      <c r="E37" s="4"/>
      <c r="F37" s="99" t="s">
        <v>653</v>
      </c>
      <c r="G37" s="842" t="s">
        <v>633</v>
      </c>
      <c r="I37" s="1042">
        <f>' A.Property'!I83</f>
        <v>0</v>
      </c>
      <c r="J37" s="1043"/>
      <c r="K37" s="1046" t="s">
        <v>670</v>
      </c>
      <c r="L37" s="1048">
        <f>' A.Property'!K83</f>
        <v>0</v>
      </c>
      <c r="M37" s="1050" t="s">
        <v>670</v>
      </c>
      <c r="N37" s="1051"/>
    </row>
    <row r="38" spans="1:14" ht="15" customHeight="1">
      <c r="A38" s="843"/>
      <c r="B38" s="844" t="s">
        <v>873</v>
      </c>
      <c r="C38" s="845"/>
      <c r="D38" s="845"/>
      <c r="E38" s="845"/>
      <c r="F38" s="846">
        <f>COUNTIF(D2.Demographic!$I$15:$I$414,$B38)</f>
        <v>0</v>
      </c>
      <c r="G38" s="847" t="str">
        <f>IFERROR(F38/$F$46,"")</f>
        <v/>
      </c>
      <c r="I38" s="1044"/>
      <c r="J38" s="1045"/>
      <c r="K38" s="1047"/>
      <c r="L38" s="1049"/>
      <c r="M38" s="1052"/>
      <c r="N38" s="1053"/>
    </row>
    <row r="39" spans="1:14" ht="15" customHeight="1">
      <c r="A39" s="843"/>
      <c r="B39" s="844" t="s">
        <v>875</v>
      </c>
      <c r="C39" s="845"/>
      <c r="D39" s="845"/>
      <c r="E39" s="845"/>
      <c r="F39" s="846">
        <f>COUNTIF(D2.Demographic!$I$15:$I$414,$B39)</f>
        <v>0</v>
      </c>
      <c r="G39" s="847" t="str">
        <f t="shared" ref="G39:G46" si="3">IFERROR(F39/$F$46,"")</f>
        <v/>
      </c>
      <c r="I39" s="1042">
        <f>' A.Property'!I84</f>
        <v>0</v>
      </c>
      <c r="J39" s="1043"/>
      <c r="K39" s="1046" t="s">
        <v>671</v>
      </c>
      <c r="L39" s="1048">
        <f>' A.Property'!K84</f>
        <v>0</v>
      </c>
      <c r="M39" s="1050" t="s">
        <v>671</v>
      </c>
      <c r="N39" s="1051"/>
    </row>
    <row r="40" spans="1:14" ht="15">
      <c r="A40" s="843"/>
      <c r="B40" s="844" t="s">
        <v>877</v>
      </c>
      <c r="C40" s="845"/>
      <c r="D40" s="845"/>
      <c r="E40" s="845"/>
      <c r="F40" s="846">
        <f>COUNTIF(D2.Demographic!$I$15:$I$414,$B40)</f>
        <v>0</v>
      </c>
      <c r="G40" s="847" t="str">
        <f t="shared" si="3"/>
        <v/>
      </c>
      <c r="I40" s="1044"/>
      <c r="J40" s="1045"/>
      <c r="K40" s="1047"/>
      <c r="L40" s="1049"/>
      <c r="M40" s="1052"/>
      <c r="N40" s="1053"/>
    </row>
    <row r="41" spans="1:14" ht="15">
      <c r="A41" s="843"/>
      <c r="B41" s="844" t="s">
        <v>880</v>
      </c>
      <c r="C41" s="845"/>
      <c r="D41" s="845"/>
      <c r="E41" s="845"/>
      <c r="F41" s="846">
        <f>COUNTIF(D2.Demographic!$I$15:$I$414,$B41)</f>
        <v>0</v>
      </c>
      <c r="G41" s="847" t="str">
        <f t="shared" si="3"/>
        <v/>
      </c>
    </row>
    <row r="42" spans="1:14" ht="15">
      <c r="A42" s="843"/>
      <c r="B42" s="844" t="s">
        <v>883</v>
      </c>
      <c r="C42" s="845"/>
      <c r="D42" s="845"/>
      <c r="E42" s="845"/>
      <c r="F42" s="846">
        <f>COUNTIF(D2.Demographic!$I$15:$I$414,$B42)</f>
        <v>0</v>
      </c>
      <c r="G42" s="847" t="str">
        <f t="shared" si="3"/>
        <v/>
      </c>
    </row>
    <row r="43" spans="1:14" ht="15">
      <c r="A43" s="843"/>
      <c r="B43" s="844" t="s">
        <v>886</v>
      </c>
      <c r="C43" s="845"/>
      <c r="D43" s="845"/>
      <c r="E43" s="845"/>
      <c r="F43" s="846">
        <f>COUNTIF(D2.Demographic!$I$15:$I$414,$B43)</f>
        <v>0</v>
      </c>
      <c r="G43" s="847" t="str">
        <f t="shared" si="3"/>
        <v/>
      </c>
      <c r="H43" s="686"/>
      <c r="I43" s="686"/>
      <c r="J43" s="687"/>
      <c r="K43" s="687"/>
      <c r="L43" s="687"/>
      <c r="M43" s="687"/>
    </row>
    <row r="44" spans="1:14" ht="15">
      <c r="A44" s="843"/>
      <c r="B44" s="844" t="s">
        <v>887</v>
      </c>
      <c r="C44" s="845"/>
      <c r="D44" s="845"/>
      <c r="E44" s="845"/>
      <c r="F44" s="846">
        <f>COUNTIF(D2.Demographic!$I$15:$I$414,$B44)</f>
        <v>0</v>
      </c>
      <c r="G44" s="847" t="str">
        <f t="shared" si="3"/>
        <v/>
      </c>
    </row>
    <row r="45" spans="1:14" ht="15">
      <c r="A45" s="848"/>
      <c r="B45" s="849" t="s">
        <v>884</v>
      </c>
      <c r="C45" s="850"/>
      <c r="D45" s="850"/>
      <c r="E45" s="850"/>
      <c r="F45" s="846">
        <f>COUNTIF(D2.Demographic!$I$15:$I$414,$B45)</f>
        <v>0</v>
      </c>
      <c r="G45" s="851" t="str">
        <f t="shared" si="3"/>
        <v/>
      </c>
    </row>
    <row r="46" spans="1:14" ht="15.75">
      <c r="A46" s="852" t="s">
        <v>668</v>
      </c>
      <c r="B46" s="853"/>
      <c r="C46" s="854"/>
      <c r="D46" s="854"/>
      <c r="E46" s="855"/>
      <c r="F46" s="856">
        <f>SUM(F38:F45)</f>
        <v>0</v>
      </c>
      <c r="G46" s="857" t="str">
        <f t="shared" si="3"/>
        <v/>
      </c>
    </row>
    <row r="47" spans="1:14" ht="15.75">
      <c r="A47" s="841"/>
      <c r="B47" s="858"/>
      <c r="C47" s="859"/>
      <c r="D47" s="859"/>
      <c r="E47" s="859"/>
      <c r="F47" s="860"/>
      <c r="G47" s="861"/>
    </row>
    <row r="48" spans="1:14" ht="26.25">
      <c r="A48" s="841" t="s">
        <v>888</v>
      </c>
      <c r="B48"/>
      <c r="C48" s="859"/>
      <c r="D48" s="859"/>
      <c r="E48" s="859"/>
      <c r="F48" s="99" t="s">
        <v>653</v>
      </c>
      <c r="G48" s="842" t="s">
        <v>633</v>
      </c>
    </row>
    <row r="49" spans="1:7" ht="15">
      <c r="A49" s="843"/>
      <c r="B49" s="844" t="s">
        <v>873</v>
      </c>
      <c r="C49" s="845"/>
      <c r="D49" s="845"/>
      <c r="E49" s="845"/>
      <c r="F49" s="846">
        <f>COUNTIF(D2.Demographic!$J$15:$J$414,$B49)</f>
        <v>0</v>
      </c>
      <c r="G49" s="847" t="str">
        <f>IFERROR(F49/$F$54,"")</f>
        <v/>
      </c>
    </row>
    <row r="50" spans="1:7" ht="15">
      <c r="A50" s="843"/>
      <c r="B50" s="844" t="s">
        <v>875</v>
      </c>
      <c r="C50" s="845"/>
      <c r="D50" s="845"/>
      <c r="E50" s="845"/>
      <c r="F50" s="846">
        <f>COUNTIF(D2.Demographic!$J$15:$J$414,$B50)</f>
        <v>0</v>
      </c>
      <c r="G50" s="847" t="str">
        <f t="shared" ref="G50:G54" si="4">IFERROR(F50/$F$54,"")</f>
        <v/>
      </c>
    </row>
    <row r="51" spans="1:7" ht="15">
      <c r="A51" s="843"/>
      <c r="B51" s="844" t="s">
        <v>878</v>
      </c>
      <c r="C51" s="845"/>
      <c r="D51" s="845"/>
      <c r="E51" s="845"/>
      <c r="F51" s="846">
        <f>COUNTIF(D2.Demographic!$J$15:$J$414,$B51)</f>
        <v>0</v>
      </c>
      <c r="G51" s="847" t="str">
        <f t="shared" si="4"/>
        <v/>
      </c>
    </row>
    <row r="52" spans="1:7" ht="15">
      <c r="A52" s="843"/>
      <c r="B52" s="844" t="s">
        <v>881</v>
      </c>
      <c r="C52" s="845"/>
      <c r="D52" s="845"/>
      <c r="E52" s="845"/>
      <c r="F52" s="846">
        <f>COUNTIF(D2.Demographic!$J$15:$J$414,$B52)</f>
        <v>0</v>
      </c>
      <c r="G52" s="847" t="str">
        <f t="shared" si="4"/>
        <v/>
      </c>
    </row>
    <row r="53" spans="1:7" ht="15">
      <c r="A53" s="843"/>
      <c r="B53" s="844" t="s">
        <v>884</v>
      </c>
      <c r="C53" s="845"/>
      <c r="D53" s="845"/>
      <c r="E53" s="845"/>
      <c r="F53" s="846">
        <f>COUNTIF(D2.Demographic!$J$15:$J$414,$B53)</f>
        <v>0</v>
      </c>
      <c r="G53" s="851" t="str">
        <f t="shared" si="4"/>
        <v/>
      </c>
    </row>
    <row r="54" spans="1:7" ht="15.75">
      <c r="A54" s="852" t="s">
        <v>668</v>
      </c>
      <c r="B54" s="853"/>
      <c r="C54" s="854"/>
      <c r="D54" s="854"/>
      <c r="E54" s="855"/>
      <c r="F54" s="856">
        <f>SUM(F49:F53)</f>
        <v>0</v>
      </c>
      <c r="G54" s="857" t="str">
        <f t="shared" si="4"/>
        <v/>
      </c>
    </row>
    <row r="55" spans="1:7" ht="15.75">
      <c r="A55" s="841"/>
      <c r="B55" s="858"/>
      <c r="C55" s="859"/>
      <c r="D55" s="859"/>
      <c r="E55" s="859"/>
      <c r="F55" s="860"/>
      <c r="G55" s="861"/>
    </row>
    <row r="56" spans="1:7" ht="26.25">
      <c r="A56" s="862" t="s">
        <v>889</v>
      </c>
      <c r="B56"/>
      <c r="C56"/>
      <c r="D56"/>
      <c r="E56"/>
      <c r="F56" s="99" t="s">
        <v>653</v>
      </c>
      <c r="G56" s="842" t="s">
        <v>633</v>
      </c>
    </row>
    <row r="57" spans="1:7" ht="15">
      <c r="A57" s="843"/>
      <c r="B57" s="844" t="s">
        <v>874</v>
      </c>
      <c r="C57" s="845"/>
      <c r="D57" s="845"/>
      <c r="E57" s="845"/>
      <c r="F57" s="846">
        <f>COUNTIF(D2.Demographic!$K$15:$K$414,$B57)</f>
        <v>0</v>
      </c>
      <c r="G57" s="863" t="str">
        <f t="shared" ref="G57:G65" si="5">IFERROR(F57/$F$65,"")</f>
        <v/>
      </c>
    </row>
    <row r="58" spans="1:7" ht="15">
      <c r="A58" s="843"/>
      <c r="B58" s="844" t="s">
        <v>876</v>
      </c>
      <c r="C58" s="845"/>
      <c r="D58" s="845"/>
      <c r="E58" s="845"/>
      <c r="F58" s="846">
        <f>COUNTIF(D2.Demographic!$K$15:$K$414,$B58)</f>
        <v>0</v>
      </c>
      <c r="G58" s="863" t="str">
        <f t="shared" si="5"/>
        <v/>
      </c>
    </row>
    <row r="59" spans="1:7" ht="15">
      <c r="A59" s="843"/>
      <c r="B59" s="844" t="s">
        <v>879</v>
      </c>
      <c r="C59" s="845"/>
      <c r="D59" s="845"/>
      <c r="E59" s="845"/>
      <c r="F59" s="846">
        <f>COUNTIF(D2.Demographic!$K$15:$K$414,$B59)</f>
        <v>0</v>
      </c>
      <c r="G59" s="863" t="str">
        <f t="shared" si="5"/>
        <v/>
      </c>
    </row>
    <row r="60" spans="1:7" ht="15">
      <c r="A60" s="843"/>
      <c r="B60" s="844" t="s">
        <v>882</v>
      </c>
      <c r="C60" s="845"/>
      <c r="D60" s="845"/>
      <c r="E60" s="845"/>
      <c r="F60" s="846">
        <f>COUNTIF(D2.Demographic!$K$15:$K$414,$B60)</f>
        <v>0</v>
      </c>
      <c r="G60" s="863" t="str">
        <f t="shared" si="5"/>
        <v/>
      </c>
    </row>
    <row r="61" spans="1:7" ht="15">
      <c r="A61" s="843"/>
      <c r="B61" s="844" t="s">
        <v>885</v>
      </c>
      <c r="C61" s="845"/>
      <c r="D61" s="845"/>
      <c r="E61" s="845"/>
      <c r="F61" s="846">
        <f>COUNTIF(D2.Demographic!$K$15:$K$414,$B61)</f>
        <v>0</v>
      </c>
      <c r="G61" s="863" t="str">
        <f t="shared" si="5"/>
        <v/>
      </c>
    </row>
    <row r="62" spans="1:7" ht="15">
      <c r="A62" s="843"/>
      <c r="B62" s="844" t="s">
        <v>878</v>
      </c>
      <c r="C62" s="845"/>
      <c r="D62" s="845"/>
      <c r="E62" s="845"/>
      <c r="F62" s="846">
        <f>COUNTIF(D2.Demographic!$K$15:$K$414,$B62)</f>
        <v>0</v>
      </c>
      <c r="G62" s="863" t="str">
        <f t="shared" si="5"/>
        <v/>
      </c>
    </row>
    <row r="63" spans="1:7" ht="15">
      <c r="A63" s="843"/>
      <c r="B63" s="844" t="s">
        <v>881</v>
      </c>
      <c r="C63" s="845"/>
      <c r="D63" s="845"/>
      <c r="E63" s="845"/>
      <c r="F63" s="846">
        <f>COUNTIF(D2.Demographic!$K$15:$K$414,$B63)</f>
        <v>0</v>
      </c>
      <c r="G63" s="863" t="str">
        <f t="shared" si="5"/>
        <v/>
      </c>
    </row>
    <row r="64" spans="1:7" ht="15">
      <c r="A64" s="843"/>
      <c r="B64" s="844" t="s">
        <v>884</v>
      </c>
      <c r="C64" s="845"/>
      <c r="D64" s="845"/>
      <c r="E64" s="845"/>
      <c r="F64" s="846">
        <f>COUNTIF(D2.Demographic!$K$15:$K$414,$B64)</f>
        <v>0</v>
      </c>
      <c r="G64" s="863" t="str">
        <f t="shared" si="5"/>
        <v/>
      </c>
    </row>
    <row r="65" spans="1:7" ht="15.75">
      <c r="A65" s="852" t="s">
        <v>668</v>
      </c>
      <c r="B65" s="853"/>
      <c r="C65" s="854"/>
      <c r="D65" s="854"/>
      <c r="E65" s="855"/>
      <c r="F65" s="856">
        <f>SUM(F57:F64)</f>
        <v>0</v>
      </c>
      <c r="G65" s="864" t="str">
        <f t="shared" si="5"/>
        <v/>
      </c>
    </row>
    <row r="66" spans="1:7"/>
  </sheetData>
  <sheetProtection algorithmName="SHA-512" hashValue="yc9Vg8dqrl5Al0eqe9NOxXOeWK7pQQDLYT1ZD32wFFt71QohledP4ZrBKnw+CV0Bk8QLpTEaaoJmZa2R3aSa1g==" saltValue="pA96Sr+Q1wm1JvLYpa3/Yw==" spinCount="100000" sheet="1" objects="1" scenarios="1"/>
  <mergeCells count="45">
    <mergeCell ref="I39:J40"/>
    <mergeCell ref="K39:K40"/>
    <mergeCell ref="L39:L40"/>
    <mergeCell ref="M39:N40"/>
    <mergeCell ref="I35:J36"/>
    <mergeCell ref="K35:K36"/>
    <mergeCell ref="L35:L36"/>
    <mergeCell ref="M35:N36"/>
    <mergeCell ref="I37:J38"/>
    <mergeCell ref="K37:K38"/>
    <mergeCell ref="L37:L38"/>
    <mergeCell ref="M37:N38"/>
    <mergeCell ref="I31:J32"/>
    <mergeCell ref="K31:K32"/>
    <mergeCell ref="L31:L32"/>
    <mergeCell ref="M31:N32"/>
    <mergeCell ref="I33:J34"/>
    <mergeCell ref="K33:K34"/>
    <mergeCell ref="L33:L34"/>
    <mergeCell ref="M33:N34"/>
    <mergeCell ref="I27:J28"/>
    <mergeCell ref="K27:K28"/>
    <mergeCell ref="L27:L28"/>
    <mergeCell ref="M27:N28"/>
    <mergeCell ref="I29:J30"/>
    <mergeCell ref="K29:K30"/>
    <mergeCell ref="L29:L30"/>
    <mergeCell ref="M29:N30"/>
    <mergeCell ref="I23:J24"/>
    <mergeCell ref="K23:K24"/>
    <mergeCell ref="L23:L24"/>
    <mergeCell ref="M23:N24"/>
    <mergeCell ref="I25:J26"/>
    <mergeCell ref="K25:K26"/>
    <mergeCell ref="L25:L26"/>
    <mergeCell ref="M25:N26"/>
    <mergeCell ref="I21:J22"/>
    <mergeCell ref="K21:K22"/>
    <mergeCell ref="L21:L22"/>
    <mergeCell ref="M21:N22"/>
    <mergeCell ref="A4:C4"/>
    <mergeCell ref="D4:G4"/>
    <mergeCell ref="J4:K4"/>
    <mergeCell ref="I20:K20"/>
    <mergeCell ref="L20:N20"/>
  </mergeCells>
  <dataValidations count="1">
    <dataValidation type="whole" operator="greaterThanOrEqual" allowBlank="1" showInputMessage="1" showErrorMessage="1" error="numbers only in this field!" sqref="I23:J39 I21 L21 L23:L39">
      <formula1>0</formula1>
    </dataValidation>
  </dataValidations>
  <pageMargins left="0.7" right="0.7" top="0.75" bottom="0.75" header="0.3" footer="0.3"/>
  <pageSetup scale="67" orientation="landscape" r:id="rId1"/>
  <colBreaks count="1" manualBreakCount="1">
    <brk id="14"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Q79"/>
  <sheetViews>
    <sheetView showGridLines="0" topLeftCell="C1" workbookViewId="0">
      <selection activeCell="F4" sqref="F4"/>
    </sheetView>
  </sheetViews>
  <sheetFormatPr defaultColWidth="0" defaultRowHeight="12.75" zeroHeight="1"/>
  <cols>
    <col min="1" max="1" width="9.140625" hidden="1" customWidth="1"/>
    <col min="2" max="2" width="8" hidden="1" customWidth="1"/>
    <col min="3" max="3" width="8.42578125" customWidth="1"/>
    <col min="4" max="4" width="52.42578125" customWidth="1"/>
    <col min="5" max="5" width="2.42578125" customWidth="1"/>
    <col min="6" max="6" width="33.85546875" customWidth="1"/>
    <col min="7" max="7" width="3.85546875" customWidth="1"/>
    <col min="8" max="8" width="14" hidden="1" customWidth="1"/>
    <col min="9" max="9" width="19.42578125" hidden="1" customWidth="1"/>
    <col min="10" max="10" width="21.140625" hidden="1" customWidth="1"/>
    <col min="11" max="11" width="15.7109375" hidden="1" customWidth="1"/>
    <col min="12" max="12" width="15.28515625" hidden="1" customWidth="1"/>
    <col min="13" max="13" width="15.5703125" hidden="1" customWidth="1"/>
    <col min="14" max="14" width="18.7109375" hidden="1" customWidth="1"/>
    <col min="15" max="15" width="7" hidden="1" customWidth="1"/>
    <col min="16" max="16" width="7.7109375" hidden="1" customWidth="1"/>
    <col min="17" max="17" width="22.140625" hidden="1" customWidth="1"/>
    <col min="18" max="18" width="20.7109375" hidden="1" customWidth="1"/>
    <col min="19" max="19" width="18.7109375" hidden="1" customWidth="1"/>
    <col min="20" max="20" width="18" hidden="1" customWidth="1"/>
    <col min="21" max="21" width="6.28515625" hidden="1" customWidth="1"/>
    <col min="22" max="22" width="18.140625" hidden="1" customWidth="1"/>
    <col min="23" max="23" width="21.7109375" hidden="1" customWidth="1"/>
    <col min="24" max="24" width="20.85546875" hidden="1" customWidth="1"/>
    <col min="25" max="25" width="18.28515625" hidden="1" customWidth="1"/>
    <col min="26" max="26" width="18.140625" hidden="1" customWidth="1"/>
    <col min="27" max="27" width="30.28515625" hidden="1" customWidth="1"/>
    <col min="28" max="28" width="22.140625" hidden="1" customWidth="1"/>
    <col min="29" max="29" width="19.5703125" hidden="1" customWidth="1"/>
    <col min="30" max="30" width="19.28515625" hidden="1" customWidth="1"/>
    <col min="31" max="31" width="22.85546875" hidden="1" customWidth="1"/>
    <col min="32" max="32" width="22.28515625" hidden="1" customWidth="1"/>
    <col min="33" max="33" width="19.5703125" hidden="1" customWidth="1"/>
    <col min="34" max="34" width="19.28515625" hidden="1" customWidth="1"/>
    <col min="35" max="35" width="20.7109375" hidden="1" customWidth="1"/>
    <col min="36" max="36" width="27.5703125" hidden="1" customWidth="1"/>
    <col min="37" max="37" width="29.28515625" hidden="1" customWidth="1"/>
    <col min="38" max="38" width="27.140625" hidden="1" customWidth="1"/>
    <col min="39" max="39" width="28" hidden="1" customWidth="1"/>
    <col min="40" max="40" width="27.42578125" hidden="1" customWidth="1"/>
    <col min="41" max="41" width="28.42578125" hidden="1" customWidth="1"/>
    <col min="42" max="42" width="27.7109375" hidden="1" customWidth="1"/>
    <col min="43" max="43" width="31.28515625" hidden="1" customWidth="1"/>
    <col min="44" max="16384" width="3.7109375" hidden="1"/>
  </cols>
  <sheetData>
    <row r="1" spans="1:11" ht="15.75">
      <c r="C1" s="1065" t="str">
        <f>'Completeness Tracker'!$O$24&amp;" "&amp;'Completeness Tracker'!$O$39&amp;" - "</f>
        <v xml:space="preserve">Annual Monitoring Report EZ - Operating Statement &amp; Reserve Activity - </v>
      </c>
      <c r="D1" s="1066"/>
      <c r="E1" s="1066"/>
      <c r="F1" s="1067"/>
      <c r="G1" s="461"/>
      <c r="H1" s="461"/>
      <c r="I1" s="461"/>
    </row>
    <row r="2" spans="1:11" ht="15.75">
      <c r="C2" s="1062" t="str">
        <f>'Completeness Tracker'!$O$25&amp;'Completeness Tracker'!O43</f>
        <v>Reporting Year 2017 - Mayor's Office of Housing &amp; Community Development</v>
      </c>
      <c r="D2" s="1063"/>
      <c r="E2" s="1063"/>
      <c r="F2" s="1064"/>
      <c r="G2" s="461"/>
      <c r="H2" s="461"/>
      <c r="I2" s="461"/>
    </row>
    <row r="3" spans="1:11" ht="15.75">
      <c r="C3" s="867" t="str">
        <f>IF(' A.Property'!$G$17="","",IF(OR(INDEX(Insurance_Reserves!$D:$D,MATCH(' A.Property'!$G$17,Insurance_Reserves!$A:$A,0))=FALSE,INDEX(Insurance_Reserves!$E:$E,MATCH(' A.Property'!$G$17,Insurance_Reserves!$A:$A,0))="no"),"Skip this worksheet","Complete this worksheet"))</f>
        <v/>
      </c>
      <c r="D3" s="722"/>
      <c r="E3" s="722"/>
      <c r="F3" s="733"/>
      <c r="G3" s="461"/>
      <c r="H3" s="461"/>
      <c r="I3" s="461"/>
    </row>
    <row r="4" spans="1:11" s="17" customFormat="1">
      <c r="A4" s="430">
        <f>IF(F4="",0,1)</f>
        <v>0</v>
      </c>
      <c r="C4" s="719"/>
      <c r="D4" s="723" t="s">
        <v>696</v>
      </c>
      <c r="E4" s="720"/>
      <c r="F4" s="727"/>
      <c r="K4" s="724"/>
    </row>
    <row r="5" spans="1:11" s="17" customFormat="1" ht="13.5" thickBot="1">
      <c r="A5" s="430">
        <f>IF(F5="",0,1)</f>
        <v>0</v>
      </c>
      <c r="B5" s="435" t="s">
        <v>720</v>
      </c>
      <c r="C5" s="719"/>
      <c r="D5" s="723" t="s">
        <v>695</v>
      </c>
      <c r="E5" s="720"/>
      <c r="F5" s="727"/>
      <c r="K5" s="726"/>
    </row>
    <row r="6" spans="1:11" ht="13.5" thickBot="1">
      <c r="B6" s="451">
        <f>SUM(A4:A5)</f>
        <v>0</v>
      </c>
      <c r="C6" s="454"/>
      <c r="D6" s="447"/>
      <c r="E6" s="447"/>
      <c r="F6" s="734" t="str">
        <f>IF(F5&gt;' A.Property'!$G$16,"Business Year End Date should be no later than Reporting End Date in Property Worksheet","")</f>
        <v/>
      </c>
    </row>
    <row r="7" spans="1:11">
      <c r="C7" s="458" t="s">
        <v>429</v>
      </c>
      <c r="D7" s="459"/>
      <c r="E7" s="459"/>
      <c r="F7" s="460"/>
    </row>
    <row r="8" spans="1:11" s="17" customFormat="1">
      <c r="C8" s="719"/>
      <c r="D8" s="720"/>
      <c r="E8" s="720"/>
      <c r="F8" s="721"/>
    </row>
    <row r="9" spans="1:11">
      <c r="C9" s="439"/>
      <c r="D9" s="4"/>
      <c r="E9" s="4"/>
      <c r="F9" s="462" t="s">
        <v>587</v>
      </c>
      <c r="J9" s="432" t="s">
        <v>719</v>
      </c>
      <c r="K9" t="str">
        <f>IF(' A.Property'!G17="","To Be Determined",IF(AND(INDEX(Insurance_Reserves!$D:$D,MATCH(' A.Property'!$G$17,Insurance_Reserves!$A:$A,0))=FALSE,INDEX(Insurance_Reserves!$E:$E,MATCH(' A.Property'!$G$17,Insurance_Reserves!$A:$A,0))="no"),"Not Required",IF(B6=2,"Completed","Incomplete")))</f>
        <v>To Be Determined</v>
      </c>
    </row>
    <row r="10" spans="1:11">
      <c r="C10" s="441" t="s">
        <v>414</v>
      </c>
      <c r="D10" s="4"/>
      <c r="E10" s="4"/>
      <c r="F10" s="448"/>
      <c r="J10" s="427" t="s">
        <v>560</v>
      </c>
      <c r="K10" t="str">
        <f>IF(' A.Property'!G17="","To Be Determined",IF(AND(INDEX(Insurance_Reserves!$D:$D,MATCH(' A.Property'!$G$17,Insurance_Reserves!$A:$A,0))=FALSE,INDEX(Insurance_Reserves!$E:$E,MATCH(' A.Property'!$G$17,Insurance_Reserves!$A:$A,0))="no"),"Not Required",IF(B32=13,"Completed","Incomplete")))</f>
        <v>To Be Determined</v>
      </c>
    </row>
    <row r="11" spans="1:11">
      <c r="A11" s="425">
        <f>IF(F11="",0,1)</f>
        <v>0</v>
      </c>
      <c r="C11" s="439"/>
      <c r="D11" s="4" t="s">
        <v>415</v>
      </c>
      <c r="E11" s="4"/>
      <c r="F11" s="464"/>
      <c r="H11" s="320"/>
      <c r="J11" s="292" t="s">
        <v>561</v>
      </c>
      <c r="K11" t="str">
        <f>IF(' A.Property'!G17="","To Be Determined",IF(AND(INDEX(Insurance_Reserves!$D:$D,MATCH(' A.Property'!$G$17,Insurance_Reserves!$A:$A,0))=FALSE,INDEX(Insurance_Reserves!$E:$E,MATCH(' A.Property'!$G$17,Insurance_Reserves!$A:$A,0))="no"),"Not Required",IF(B64=11,"Completed","Incomplete")))</f>
        <v>To Be Determined</v>
      </c>
    </row>
    <row r="12" spans="1:11">
      <c r="A12" s="425">
        <f>IF(F12="",0,1)</f>
        <v>0</v>
      </c>
      <c r="C12" s="439"/>
      <c r="D12" s="4" t="s">
        <v>416</v>
      </c>
      <c r="E12" s="4"/>
      <c r="F12" s="109"/>
      <c r="J12" s="432" t="s">
        <v>562</v>
      </c>
      <c r="K12" t="str">
        <f>IF(' A.Property'!G17="","To Be Determined",IF(AND(INDEX(Insurance_Reserves!$D:$D,MATCH(' A.Property'!$G$17,Insurance_Reserves!$A:$A,0))=FALSE,INDEX(Insurance_Reserves!$E:$E,MATCH(' A.Property'!$G$17,Insurance_Reserves!$A:$A,0))="no"),"Not Required",IF($B$75=7,"Completed","Incomplete")))</f>
        <v>To Be Determined</v>
      </c>
    </row>
    <row r="13" spans="1:11">
      <c r="A13" s="425">
        <f>IF(F13="",0,1)</f>
        <v>0</v>
      </c>
      <c r="C13" s="439"/>
      <c r="D13" s="444" t="s">
        <v>571</v>
      </c>
      <c r="E13" s="466" t="s">
        <v>598</v>
      </c>
      <c r="F13" s="109"/>
    </row>
    <row r="14" spans="1:11">
      <c r="A14" s="425">
        <f>IF(F14="",0,1)</f>
        <v>0</v>
      </c>
      <c r="C14" s="439"/>
      <c r="D14" s="4" t="s">
        <v>417</v>
      </c>
      <c r="E14" s="466"/>
      <c r="F14" s="109"/>
    </row>
    <row r="15" spans="1:11">
      <c r="A15" s="425">
        <f>IF(F15="",0,1)</f>
        <v>0</v>
      </c>
      <c r="C15" s="439"/>
      <c r="D15" s="4" t="s">
        <v>80</v>
      </c>
      <c r="E15" s="4"/>
      <c r="F15" s="109"/>
    </row>
    <row r="16" spans="1:11">
      <c r="C16" s="439"/>
      <c r="D16" s="443" t="s">
        <v>418</v>
      </c>
      <c r="E16" s="443"/>
      <c r="F16" s="449">
        <f>F11+F12-F13+F14+F15</f>
        <v>0</v>
      </c>
    </row>
    <row r="17" spans="1:8">
      <c r="C17" s="439"/>
      <c r="D17" s="4"/>
      <c r="E17" s="4"/>
      <c r="F17" s="442"/>
    </row>
    <row r="18" spans="1:8">
      <c r="C18" s="441" t="s">
        <v>419</v>
      </c>
      <c r="D18" s="4"/>
      <c r="E18" s="4"/>
      <c r="F18" s="442"/>
    </row>
    <row r="19" spans="1:8">
      <c r="A19" s="425">
        <f>IF(F19="",0,1)</f>
        <v>0</v>
      </c>
      <c r="C19" s="439"/>
      <c r="D19" s="444" t="s">
        <v>81</v>
      </c>
      <c r="E19" s="444"/>
      <c r="F19" s="109"/>
    </row>
    <row r="20" spans="1:8">
      <c r="A20" s="425">
        <f>IF(F20="",0,1)</f>
        <v>0</v>
      </c>
      <c r="C20" s="439"/>
      <c r="D20" s="4" t="s">
        <v>82</v>
      </c>
      <c r="E20" s="4"/>
      <c r="F20" s="109"/>
    </row>
    <row r="21" spans="1:8">
      <c r="A21" s="425">
        <f>IF(F21="",0,1)</f>
        <v>0</v>
      </c>
      <c r="C21" s="439"/>
      <c r="D21" s="4" t="s">
        <v>420</v>
      </c>
      <c r="E21" s="4"/>
      <c r="F21" s="109"/>
    </row>
    <row r="22" spans="1:8">
      <c r="A22" s="425">
        <f>IF(F22="",0,1)</f>
        <v>0</v>
      </c>
      <c r="C22" s="439"/>
      <c r="D22" s="4" t="s">
        <v>421</v>
      </c>
      <c r="E22" s="4"/>
      <c r="F22" s="109"/>
    </row>
    <row r="23" spans="1:8">
      <c r="C23" s="439"/>
      <c r="D23" s="443" t="s">
        <v>422</v>
      </c>
      <c r="E23" s="443"/>
      <c r="F23" s="449">
        <f>SUM(F19:F22)</f>
        <v>0</v>
      </c>
    </row>
    <row r="24" spans="1:8">
      <c r="C24" s="439"/>
      <c r="D24" s="4"/>
      <c r="E24" s="4"/>
      <c r="F24" s="442"/>
    </row>
    <row r="25" spans="1:8">
      <c r="C25" s="441" t="s">
        <v>423</v>
      </c>
      <c r="D25" s="4"/>
      <c r="E25" s="4"/>
      <c r="F25" s="449">
        <f>F16-F23</f>
        <v>0</v>
      </c>
    </row>
    <row r="26" spans="1:8">
      <c r="C26" s="439"/>
      <c r="D26" s="4"/>
      <c r="E26" s="4"/>
      <c r="F26" s="442"/>
    </row>
    <row r="27" spans="1:8">
      <c r="A27" s="425">
        <f>IF(F27="",0,1)</f>
        <v>0</v>
      </c>
      <c r="C27" s="441" t="s">
        <v>424</v>
      </c>
      <c r="D27" s="4"/>
      <c r="E27" s="4"/>
      <c r="F27" s="109"/>
      <c r="H27" s="813"/>
    </row>
    <row r="28" spans="1:8">
      <c r="C28" s="439"/>
      <c r="D28" s="4"/>
      <c r="E28" s="4"/>
      <c r="F28" s="442"/>
    </row>
    <row r="29" spans="1:8">
      <c r="C29" s="441" t="s">
        <v>425</v>
      </c>
      <c r="D29" s="4"/>
      <c r="E29" s="4"/>
      <c r="F29" s="442"/>
    </row>
    <row r="30" spans="1:8">
      <c r="A30" s="425">
        <f>IF(F30="",0,1)</f>
        <v>0</v>
      </c>
      <c r="C30" s="439"/>
      <c r="D30" s="4" t="s">
        <v>83</v>
      </c>
      <c r="E30" s="4"/>
      <c r="F30" s="109"/>
    </row>
    <row r="31" spans="1:8" ht="13.5" thickBot="1">
      <c r="A31" s="425">
        <f>IF(F31="",0,1)</f>
        <v>0</v>
      </c>
      <c r="B31" s="433" t="s">
        <v>588</v>
      </c>
      <c r="C31" s="439"/>
      <c r="D31" s="4" t="s">
        <v>426</v>
      </c>
      <c r="E31" s="4"/>
      <c r="F31" s="109"/>
    </row>
    <row r="32" spans="1:8" ht="13.5" thickBot="1">
      <c r="A32" s="426">
        <f>IF(F32="",0,1)</f>
        <v>0</v>
      </c>
      <c r="B32" s="438">
        <f>SUM(A19:A22,A11:A15,A27,A30:A32)</f>
        <v>0</v>
      </c>
      <c r="C32" s="439"/>
      <c r="D32" s="4" t="s">
        <v>427</v>
      </c>
      <c r="E32" s="4"/>
      <c r="F32" s="109"/>
    </row>
    <row r="33" spans="1:8">
      <c r="C33" s="439"/>
      <c r="D33" s="445" t="s">
        <v>431</v>
      </c>
      <c r="E33" s="445"/>
      <c r="F33" s="449">
        <f>SUM(F30:F32)</f>
        <v>0</v>
      </c>
    </row>
    <row r="34" spans="1:8">
      <c r="C34" s="439"/>
      <c r="D34" s="4"/>
      <c r="E34" s="4"/>
      <c r="F34" s="442"/>
    </row>
    <row r="35" spans="1:8">
      <c r="C35" s="446" t="s">
        <v>445</v>
      </c>
      <c r="D35" s="447"/>
      <c r="E35" s="447"/>
      <c r="F35" s="449">
        <f>F25-F27-F33</f>
        <v>0</v>
      </c>
    </row>
    <row r="36" spans="1:8"/>
    <row r="37" spans="1:8"/>
    <row r="38" spans="1:8">
      <c r="C38" s="458" t="s">
        <v>428</v>
      </c>
      <c r="D38" s="459"/>
      <c r="E38" s="459"/>
      <c r="F38" s="460"/>
    </row>
    <row r="39" spans="1:8">
      <c r="C39" s="439"/>
      <c r="D39" s="4"/>
      <c r="E39" s="4"/>
      <c r="F39" s="462" t="s">
        <v>587</v>
      </c>
    </row>
    <row r="40" spans="1:8">
      <c r="C40" s="441" t="s">
        <v>426</v>
      </c>
      <c r="D40" s="4"/>
      <c r="E40" s="4"/>
      <c r="F40" s="440"/>
      <c r="H40" s="143"/>
    </row>
    <row r="41" spans="1:8">
      <c r="A41" s="428">
        <f>IF(F41="",0,1)</f>
        <v>0</v>
      </c>
      <c r="C41" s="439"/>
      <c r="D41" s="444" t="s">
        <v>572</v>
      </c>
      <c r="E41" s="444"/>
      <c r="F41" s="109"/>
      <c r="H41" s="319"/>
    </row>
    <row r="42" spans="1:8">
      <c r="A42" s="428">
        <f>IF(F42="",0,1)</f>
        <v>0</v>
      </c>
      <c r="C42" s="439"/>
      <c r="D42" s="444" t="s">
        <v>430</v>
      </c>
      <c r="E42" s="444"/>
      <c r="F42" s="109"/>
      <c r="H42" s="319"/>
    </row>
    <row r="43" spans="1:8">
      <c r="A43" s="428">
        <f>IF(F43="",0,1)</f>
        <v>0</v>
      </c>
      <c r="C43" s="439"/>
      <c r="D43" s="444" t="s">
        <v>578</v>
      </c>
      <c r="E43" s="466" t="s">
        <v>598</v>
      </c>
      <c r="F43" s="109"/>
      <c r="H43" s="319"/>
    </row>
    <row r="44" spans="1:8">
      <c r="A44" s="428">
        <f>IF(F44="",0,1)</f>
        <v>0</v>
      </c>
      <c r="C44" s="439"/>
      <c r="D44" s="456" t="s">
        <v>573</v>
      </c>
      <c r="E44" s="456"/>
      <c r="F44" s="109"/>
      <c r="H44" s="814"/>
    </row>
    <row r="45" spans="1:8">
      <c r="C45" s="439"/>
      <c r="D45" s="4" t="s">
        <v>574</v>
      </c>
      <c r="E45" s="4"/>
      <c r="F45" s="449">
        <f>F41+F42-F43+F44</f>
        <v>0</v>
      </c>
      <c r="H45" s="319"/>
    </row>
    <row r="46" spans="1:8">
      <c r="C46" s="439"/>
      <c r="D46" s="4"/>
      <c r="E46" s="4"/>
      <c r="F46" s="440"/>
      <c r="H46" s="319"/>
    </row>
    <row r="47" spans="1:8">
      <c r="C47" s="439"/>
      <c r="D47" s="452" t="s">
        <v>570</v>
      </c>
      <c r="E47" s="452"/>
      <c r="F47" s="440"/>
      <c r="H47" s="319"/>
    </row>
    <row r="48" spans="1:8">
      <c r="C48" s="439"/>
      <c r="D48" s="444" t="s">
        <v>575</v>
      </c>
      <c r="E48" s="444"/>
      <c r="F48" s="457" t="e">
        <f>F45/(F23+F27)</f>
        <v>#DIV/0!</v>
      </c>
      <c r="H48" s="319"/>
    </row>
    <row r="49" spans="1:9">
      <c r="C49" s="439"/>
      <c r="F49" s="440"/>
      <c r="H49" s="319"/>
    </row>
    <row r="50" spans="1:9">
      <c r="C50" s="439"/>
      <c r="D50" s="444" t="s">
        <v>579</v>
      </c>
      <c r="E50" s="444"/>
      <c r="F50" s="449">
        <f>F31</f>
        <v>0</v>
      </c>
      <c r="H50" s="814"/>
    </row>
    <row r="51" spans="1:9">
      <c r="A51" s="428">
        <f>IF(F51="",0,1)</f>
        <v>0</v>
      </c>
      <c r="C51" s="439"/>
      <c r="D51" s="444" t="s">
        <v>576</v>
      </c>
      <c r="E51" s="444"/>
      <c r="F51" s="109"/>
    </row>
    <row r="52" spans="1:9">
      <c r="C52" s="439"/>
      <c r="D52" s="444"/>
      <c r="E52" s="444"/>
      <c r="F52" s="440"/>
    </row>
    <row r="53" spans="1:9" ht="51">
      <c r="A53" s="428">
        <f>IF(F42&gt;=F50,1,IF(F42&lt;F50,IF(F53="",0,1)))</f>
        <v>1</v>
      </c>
      <c r="C53" s="439"/>
      <c r="D53" s="453" t="s">
        <v>580</v>
      </c>
      <c r="E53" s="453"/>
      <c r="F53" s="465"/>
    </row>
    <row r="54" spans="1:9">
      <c r="C54" s="439"/>
      <c r="D54" s="4"/>
      <c r="E54" s="4"/>
      <c r="F54" s="440"/>
    </row>
    <row r="55" spans="1:9">
      <c r="C55" s="441" t="s">
        <v>83</v>
      </c>
      <c r="D55" s="4"/>
      <c r="E55" s="4"/>
      <c r="F55" s="442"/>
      <c r="H55" s="143"/>
    </row>
    <row r="56" spans="1:9">
      <c r="A56" s="428">
        <f>IF(F56="",0,1)</f>
        <v>0</v>
      </c>
      <c r="C56" s="439"/>
      <c r="D56" s="4" t="s">
        <v>572</v>
      </c>
      <c r="E56" s="4"/>
      <c r="F56" s="109"/>
      <c r="H56" s="319"/>
    </row>
    <row r="57" spans="1:9">
      <c r="A57" s="428">
        <f>IF(F57="",0,1)</f>
        <v>0</v>
      </c>
      <c r="C57" s="439"/>
      <c r="D57" s="444" t="s">
        <v>577</v>
      </c>
      <c r="E57" s="444"/>
      <c r="F57" s="109"/>
      <c r="H57" s="319"/>
    </row>
    <row r="58" spans="1:9">
      <c r="A58" s="428">
        <f>IF(F58="",0,1)</f>
        <v>0</v>
      </c>
      <c r="C58" s="439"/>
      <c r="D58" s="444" t="s">
        <v>578</v>
      </c>
      <c r="E58" s="466" t="s">
        <v>598</v>
      </c>
      <c r="F58" s="109"/>
      <c r="H58" s="319"/>
    </row>
    <row r="59" spans="1:9">
      <c r="A59" s="428">
        <f>IF(F59="",0,1)</f>
        <v>0</v>
      </c>
      <c r="C59" s="439"/>
      <c r="D59" s="456" t="s">
        <v>573</v>
      </c>
      <c r="E59" s="456"/>
      <c r="F59" s="109"/>
      <c r="H59" s="319"/>
      <c r="I59" s="813"/>
    </row>
    <row r="60" spans="1:9">
      <c r="C60" s="439"/>
      <c r="D60" s="4" t="s">
        <v>574</v>
      </c>
      <c r="E60" s="4"/>
      <c r="F60" s="449">
        <f>F56+F57-F58+F59</f>
        <v>0</v>
      </c>
      <c r="H60" s="319"/>
    </row>
    <row r="61" spans="1:9">
      <c r="C61" s="439"/>
      <c r="D61" s="4"/>
      <c r="E61" s="4"/>
      <c r="F61" s="442"/>
      <c r="H61" s="319"/>
    </row>
    <row r="62" spans="1:9">
      <c r="C62" s="439"/>
      <c r="D62" s="444" t="s">
        <v>579</v>
      </c>
      <c r="E62" s="444"/>
      <c r="F62" s="449">
        <f>F30</f>
        <v>0</v>
      </c>
      <c r="H62" s="319"/>
      <c r="I62" s="813"/>
    </row>
    <row r="63" spans="1:9" ht="13.5" thickBot="1">
      <c r="B63" s="434" t="s">
        <v>589</v>
      </c>
      <c r="C63" s="439"/>
      <c r="D63" s="444" t="s">
        <v>84</v>
      </c>
      <c r="E63" s="444"/>
      <c r="F63" s="440"/>
      <c r="G63" s="143" t="s">
        <v>84</v>
      </c>
      <c r="H63" s="319"/>
    </row>
    <row r="64" spans="1:9" ht="39" thickBot="1">
      <c r="A64" s="429">
        <f>IF(F57&gt;=F62,1,IF(F57&lt;F62,IF(F64="",0,1)))</f>
        <v>1</v>
      </c>
      <c r="B64" s="450">
        <f>SUM(A41:A44,A51,A53,A56:A59,A64)</f>
        <v>2</v>
      </c>
      <c r="C64" s="439"/>
      <c r="D64" s="453" t="s">
        <v>581</v>
      </c>
      <c r="E64" s="453"/>
      <c r="F64" s="465"/>
    </row>
    <row r="65" spans="1:6">
      <c r="C65" s="439"/>
      <c r="D65" s="4"/>
      <c r="E65" s="4"/>
      <c r="F65" s="440"/>
    </row>
    <row r="66" spans="1:6">
      <c r="C66" s="441" t="s">
        <v>432</v>
      </c>
      <c r="D66" s="4"/>
      <c r="E66" s="4"/>
      <c r="F66" s="440"/>
    </row>
    <row r="67" spans="1:6">
      <c r="A67" s="430">
        <f t="shared" ref="A67:A72" si="0">IF(F67="",0,1)</f>
        <v>0</v>
      </c>
      <c r="C67" s="439"/>
      <c r="D67" s="4" t="s">
        <v>0</v>
      </c>
      <c r="E67" s="4"/>
      <c r="F67" s="109"/>
    </row>
    <row r="68" spans="1:6">
      <c r="A68" s="430">
        <f t="shared" si="0"/>
        <v>0</v>
      </c>
      <c r="C68" s="439"/>
      <c r="D68" s="4" t="s">
        <v>1</v>
      </c>
      <c r="E68" s="4"/>
      <c r="F68" s="109"/>
    </row>
    <row r="69" spans="1:6">
      <c r="A69" s="430">
        <f t="shared" si="0"/>
        <v>0</v>
      </c>
      <c r="C69" s="439"/>
      <c r="D69" s="4" t="s">
        <v>2</v>
      </c>
      <c r="E69" s="4"/>
      <c r="F69" s="109"/>
    </row>
    <row r="70" spans="1:6">
      <c r="A70" s="430">
        <f t="shared" si="0"/>
        <v>0</v>
      </c>
      <c r="C70" s="439"/>
      <c r="D70" s="4" t="s">
        <v>3</v>
      </c>
      <c r="E70" s="4"/>
      <c r="F70" s="109"/>
    </row>
    <row r="71" spans="1:6">
      <c r="A71" s="430">
        <f t="shared" si="0"/>
        <v>0</v>
      </c>
      <c r="C71" s="439"/>
      <c r="D71" s="4" t="s">
        <v>4</v>
      </c>
      <c r="E71" s="4"/>
      <c r="F71" s="109"/>
    </row>
    <row r="72" spans="1:6">
      <c r="A72" s="430">
        <f t="shared" si="0"/>
        <v>0</v>
      </c>
      <c r="C72" s="439"/>
      <c r="D72" s="13" t="s">
        <v>80</v>
      </c>
      <c r="E72" s="13"/>
      <c r="F72" s="109"/>
    </row>
    <row r="73" spans="1:6">
      <c r="C73" s="439"/>
      <c r="D73" s="445" t="s">
        <v>73</v>
      </c>
      <c r="E73" s="445"/>
      <c r="F73" s="449">
        <f>SUM(F67:F72)</f>
        <v>0</v>
      </c>
    </row>
    <row r="74" spans="1:6" ht="13.5" thickBot="1">
      <c r="B74" s="435" t="s">
        <v>563</v>
      </c>
      <c r="C74" s="439"/>
      <c r="D74" s="4"/>
      <c r="E74" s="4"/>
      <c r="F74" s="440"/>
    </row>
    <row r="75" spans="1:6" ht="121.5" customHeight="1" thickBot="1">
      <c r="A75" s="431">
        <f>IF(F75="",0,1)</f>
        <v>0</v>
      </c>
      <c r="B75" s="451">
        <f>SUM(A67:A72,A75)</f>
        <v>0</v>
      </c>
      <c r="C75" s="454"/>
      <c r="D75" s="455" t="s">
        <v>582</v>
      </c>
      <c r="E75" s="455"/>
      <c r="F75" s="465"/>
    </row>
    <row r="76" spans="1:6"/>
    <row r="77" spans="1:6" hidden="1"/>
    <row r="78" spans="1:6" hidden="1"/>
    <row r="79" spans="1:6" hidden="1">
      <c r="D79" s="318"/>
      <c r="E79" s="318"/>
    </row>
  </sheetData>
  <sheetProtection algorithmName="SHA-512" hashValue="rwMyn0E5HvQ/ikj9FqZJYPFlejQplTuXQjh0X0g9VoLQcoaqSwQoFCC4okWGCMLBAwHADbRLNujCPDQfxW4VEw==" saltValue="0jOzIC1O/Xc7LIw+vEpChQ==" spinCount="100000" sheet="1" objects="1" scenarios="1"/>
  <mergeCells count="2">
    <mergeCell ref="C2:F2"/>
    <mergeCell ref="C1:F1"/>
  </mergeCells>
  <dataValidations count="3">
    <dataValidation allowBlank="1" showInputMessage="1" showErrorMessage="1" error="Business Year End Date should be on or before the last day of the reporting period." sqref="F5"/>
    <dataValidation type="decimal" allowBlank="1" showInputMessage="1" showErrorMessage="1" error="Enter numbers only._x000a_" sqref="F11:F15">
      <formula1>-10000000</formula1>
      <formula2>1000000000</formula2>
    </dataValidation>
    <dataValidation type="decimal" allowBlank="1" showInputMessage="1" showErrorMessage="1" error="Enter numbers only." sqref="F19:F22 F27 F30:F32 F41:F44 F51 F56:F59 F67:F72">
      <formula1>-10000000</formula1>
      <formula2>1000000000</formula2>
    </dataValidation>
  </dataValidations>
  <pageMargins left="0.7" right="0.7" top="0.75" bottom="0.75" header="0.3" footer="0.3"/>
  <pageSetup scale="66" orientation="portrait" r:id="rId1"/>
  <extLst>
    <ext xmlns:x14="http://schemas.microsoft.com/office/spreadsheetml/2009/9/main" uri="{CCE6A557-97BC-4b89-ADB6-D9C93CAAB3DF}">
      <x14:dataValidations xmlns:xm="http://schemas.microsoft.com/office/excel/2006/main" count="1">
        <x14:dataValidation type="date" allowBlank="1" showInputMessage="1" showErrorMessage="1">
          <x14:formula1>
            <xm:f>1</xm:f>
          </x14:formula1>
          <x14:formula2>
            <xm:f>' A.Property'!G16</xm:f>
          </x14:formula2>
          <xm:sqref>F4</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24"/>
  <sheetViews>
    <sheetView showGridLines="0" topLeftCell="A2" workbookViewId="0">
      <selection activeCell="B8" sqref="B8"/>
    </sheetView>
  </sheetViews>
  <sheetFormatPr defaultColWidth="0" defaultRowHeight="0" customHeight="1" zeroHeight="1"/>
  <cols>
    <col min="1" max="1" width="63.140625" style="1" customWidth="1"/>
    <col min="2" max="2" width="33.7109375" customWidth="1"/>
    <col min="3" max="3" width="47.28515625" customWidth="1"/>
    <col min="4" max="4" width="40" customWidth="1"/>
    <col min="5" max="5" width="24.28515625" customWidth="1"/>
    <col min="6" max="6" width="21.42578125" customWidth="1"/>
    <col min="7" max="7" width="22.85546875" customWidth="1"/>
    <col min="8" max="9" width="22.140625" hidden="1" customWidth="1"/>
    <col min="10" max="10" width="11.85546875" hidden="1" customWidth="1"/>
    <col min="11" max="16384" width="9.140625" hidden="1"/>
  </cols>
  <sheetData>
    <row r="1" spans="1:17" ht="189.75" hidden="1" customHeight="1" thickBot="1">
      <c r="A1" s="106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1069"/>
      <c r="C1" s="1069"/>
      <c r="D1" s="1069"/>
      <c r="E1" s="1069"/>
      <c r="F1" s="1069"/>
      <c r="G1" s="1069"/>
      <c r="H1" s="139"/>
      <c r="I1" s="139"/>
      <c r="J1" s="136"/>
      <c r="K1" s="136"/>
      <c r="L1" s="136"/>
      <c r="M1" s="136"/>
      <c r="N1" s="136"/>
      <c r="O1" s="136"/>
      <c r="P1" s="136"/>
      <c r="Q1" s="136"/>
    </row>
    <row r="2" spans="1:17" ht="32.25" customHeight="1" thickBot="1">
      <c r="A2" s="1078" t="str">
        <f>'Completeness Tracker'!$O$24&amp;" "&amp;'Completeness Tracker'!$O$40&amp;" - "&amp;'Completeness Tracker'!$O$25&amp;" "&amp;'Completeness Tracker'!$O$43</f>
        <v>Annual Monitoring Report EZ - Services Funding - Reporting Year 2017 -  Mayor's Office of Housing &amp; Community Development</v>
      </c>
      <c r="B2" s="1078"/>
      <c r="C2" s="1078"/>
      <c r="D2" s="1078"/>
      <c r="E2" s="1078"/>
      <c r="F2" s="1078"/>
      <c r="G2" s="1078"/>
      <c r="H2" s="179"/>
      <c r="I2" s="179"/>
      <c r="J2" s="179"/>
      <c r="K2" s="179"/>
      <c r="L2" s="179"/>
      <c r="M2" s="136"/>
      <c r="N2" s="136"/>
      <c r="O2" s="136"/>
      <c r="P2" s="136"/>
      <c r="Q2" s="136"/>
    </row>
    <row r="3" spans="1:17" ht="32.25" customHeight="1" thickBot="1">
      <c r="A3" s="313"/>
      <c r="B3" s="313"/>
      <c r="C3" s="313"/>
      <c r="D3" s="313"/>
      <c r="E3" s="313"/>
      <c r="F3" s="313"/>
      <c r="G3" s="313"/>
      <c r="H3" s="179"/>
      <c r="I3" s="179"/>
      <c r="J3" s="179"/>
      <c r="K3" s="179"/>
      <c r="L3" s="179"/>
      <c r="M3" s="136"/>
      <c r="N3" s="136"/>
      <c r="O3" s="136"/>
      <c r="P3" s="136"/>
      <c r="Q3" s="136"/>
    </row>
    <row r="4" spans="1:17" ht="57" customHeight="1" thickBot="1">
      <c r="A4" s="1070" t="s">
        <v>387</v>
      </c>
      <c r="B4" s="1071"/>
      <c r="C4" s="1071"/>
      <c r="D4" s="1071"/>
      <c r="E4" s="1071"/>
      <c r="F4" s="1071"/>
      <c r="G4" s="1072"/>
      <c r="H4" s="139"/>
      <c r="I4" s="139"/>
      <c r="J4" s="136"/>
      <c r="K4" s="136"/>
      <c r="L4" s="136"/>
      <c r="M4" s="136"/>
      <c r="N4" s="136"/>
      <c r="O4" s="136"/>
      <c r="P4" s="136"/>
      <c r="Q4" s="136"/>
    </row>
    <row r="5" spans="1:17" s="17" customFormat="1" ht="21" thickBot="1">
      <c r="A5" s="314" t="s">
        <v>412</v>
      </c>
      <c r="B5" s="315" t="str">
        <f>' A.Property'!$S$12</f>
        <v/>
      </c>
      <c r="C5" s="316"/>
      <c r="D5" s="317"/>
      <c r="E5" s="317"/>
      <c r="F5" s="317"/>
      <c r="G5" s="317"/>
      <c r="H5" s="311"/>
      <c r="I5" s="311"/>
      <c r="J5" s="312"/>
      <c r="K5" s="312"/>
      <c r="L5" s="312"/>
      <c r="M5" s="312"/>
      <c r="N5" s="312"/>
      <c r="O5" s="312"/>
      <c r="P5" s="312"/>
      <c r="Q5" s="312"/>
    </row>
    <row r="6" spans="1:17" ht="19.5" thickBot="1">
      <c r="A6" s="1073" t="s">
        <v>169</v>
      </c>
      <c r="B6" s="1074"/>
      <c r="C6" s="1075"/>
      <c r="D6" s="1076" t="str">
        <f>' A.Property'!S12</f>
        <v/>
      </c>
      <c r="E6" s="1077"/>
      <c r="F6" s="1077"/>
      <c r="G6" s="1077"/>
    </row>
    <row r="7" spans="1:17" ht="29.25" customHeight="1">
      <c r="A7" s="178" t="s">
        <v>159</v>
      </c>
      <c r="B7" s="168" t="s">
        <v>160</v>
      </c>
      <c r="C7" s="168" t="s">
        <v>161</v>
      </c>
      <c r="D7" s="99" t="s">
        <v>166</v>
      </c>
      <c r="E7" s="99" t="s">
        <v>162</v>
      </c>
      <c r="F7" s="99" t="s">
        <v>163</v>
      </c>
      <c r="G7" s="99" t="s">
        <v>164</v>
      </c>
      <c r="H7" s="100" t="s">
        <v>97</v>
      </c>
      <c r="I7" s="100" t="s">
        <v>144</v>
      </c>
    </row>
    <row r="8" spans="1:17" ht="12.75">
      <c r="A8" s="821" t="str">
        <f>IFERROR(VLOOKUP(J8,' A.Property'!$O$60:$Q$70,2,FALSE),"")</f>
        <v/>
      </c>
      <c r="B8" s="253"/>
      <c r="C8" s="253"/>
      <c r="D8" s="253"/>
      <c r="E8" s="109"/>
      <c r="F8" s="150"/>
      <c r="G8" s="110"/>
      <c r="H8" s="22" t="e">
        <f>' A.Property'!A10</f>
        <v>#N/A</v>
      </c>
      <c r="I8" s="22">
        <f>' A.Property'!B10</f>
        <v>2017</v>
      </c>
      <c r="J8">
        <v>1</v>
      </c>
      <c r="K8" t="str">
        <f>' A.Property'!P60</f>
        <v>After School Program</v>
      </c>
    </row>
    <row r="9" spans="1:17" ht="12.75">
      <c r="A9" s="821" t="str">
        <f>IFERROR(VLOOKUP(J9,' A.Property'!$O$60:$Q$70,2,FALSE),"")</f>
        <v/>
      </c>
      <c r="B9" s="253"/>
      <c r="C9" s="253"/>
      <c r="D9" s="253"/>
      <c r="E9" s="109"/>
      <c r="F9" s="150"/>
      <c r="G9" s="110"/>
      <c r="H9" s="22" t="e">
        <f>$H$8</f>
        <v>#N/A</v>
      </c>
      <c r="I9" s="22">
        <f>$I$8</f>
        <v>2017</v>
      </c>
      <c r="J9">
        <v>2</v>
      </c>
      <c r="K9" t="str">
        <f>' A.Property'!P61</f>
        <v>Licensed Day Care Services</v>
      </c>
    </row>
    <row r="10" spans="1:17" ht="12.75">
      <c r="A10" s="821" t="str">
        <f>IFERROR(VLOOKUP(J10,' A.Property'!$O$60:$Q$70,2,FALSE),"")</f>
        <v/>
      </c>
      <c r="B10" s="253"/>
      <c r="C10" s="253"/>
      <c r="D10" s="253"/>
      <c r="E10" s="109"/>
      <c r="F10" s="150"/>
      <c r="G10" s="110"/>
      <c r="H10" s="22" t="e">
        <f t="shared" ref="H10:H18" si="0">$H$8</f>
        <v>#N/A</v>
      </c>
      <c r="I10" s="22">
        <f t="shared" ref="I10:I18" si="1">$I$8</f>
        <v>2017</v>
      </c>
      <c r="J10">
        <v>3</v>
      </c>
      <c r="K10" t="str">
        <f>' A.Property'!P62</f>
        <v>Youth Programs</v>
      </c>
    </row>
    <row r="11" spans="1:17" ht="12.75">
      <c r="A11" s="821" t="str">
        <f>IFERROR(VLOOKUP(J11,' A.Property'!$O$60:$Q$70,2,FALSE),"")</f>
        <v/>
      </c>
      <c r="B11" s="253"/>
      <c r="C11" s="254"/>
      <c r="D11" s="254"/>
      <c r="E11" s="109"/>
      <c r="F11" s="150"/>
      <c r="G11" s="110"/>
      <c r="H11" s="22" t="e">
        <f t="shared" si="0"/>
        <v>#N/A</v>
      </c>
      <c r="I11" s="22">
        <f t="shared" si="1"/>
        <v>2017</v>
      </c>
      <c r="J11">
        <v>4</v>
      </c>
      <c r="K11" s="143" t="str">
        <f>' A.Property'!P63</f>
        <v>Educational Classes (e.g. basic skills, computer training, ESL)</v>
      </c>
    </row>
    <row r="12" spans="1:17" ht="12.75">
      <c r="A12" s="821" t="str">
        <f>IFERROR(VLOOKUP(J12,' A.Property'!$O$60:$Q$70,2,FALSE),"")</f>
        <v/>
      </c>
      <c r="B12" s="253"/>
      <c r="C12" s="254"/>
      <c r="D12" s="254"/>
      <c r="E12" s="109"/>
      <c r="F12" s="150"/>
      <c r="G12" s="110"/>
      <c r="H12" s="22" t="e">
        <f t="shared" si="0"/>
        <v>#N/A</v>
      </c>
      <c r="I12" s="22">
        <f t="shared" si="1"/>
        <v>2017</v>
      </c>
      <c r="J12">
        <v>5</v>
      </c>
      <c r="K12" t="str">
        <f>' A.Property'!P64</f>
        <v>Health and Wellness Services and Programs</v>
      </c>
    </row>
    <row r="13" spans="1:17" ht="12.75">
      <c r="A13" s="821" t="str">
        <f>IFERROR(VLOOKUP(J13,' A.Property'!$O$60:$Q$70,2,FALSE),"")</f>
        <v/>
      </c>
      <c r="B13" s="254"/>
      <c r="C13" s="254"/>
      <c r="D13" s="254"/>
      <c r="E13" s="109"/>
      <c r="F13" s="150"/>
      <c r="G13" s="110"/>
      <c r="H13" s="22" t="e">
        <f t="shared" si="0"/>
        <v>#N/A</v>
      </c>
      <c r="I13" s="22">
        <f t="shared" si="1"/>
        <v>2017</v>
      </c>
      <c r="J13">
        <v>6</v>
      </c>
      <c r="K13" t="str">
        <f>' A.Property'!P65</f>
        <v>Employment Services</v>
      </c>
    </row>
    <row r="14" spans="1:17" ht="12.75">
      <c r="A14" s="821" t="str">
        <f>IFERROR(VLOOKUP(J14,' A.Property'!$O$60:$Q$70,2,FALSE),"")</f>
        <v/>
      </c>
      <c r="B14" s="254"/>
      <c r="C14" s="254"/>
      <c r="D14" s="254"/>
      <c r="E14" s="109"/>
      <c r="F14" s="150"/>
      <c r="G14" s="110"/>
      <c r="H14" s="22" t="e">
        <f t="shared" si="0"/>
        <v>#N/A</v>
      </c>
      <c r="I14" s="22">
        <f t="shared" si="1"/>
        <v>2017</v>
      </c>
      <c r="J14">
        <v>7</v>
      </c>
      <c r="K14" t="str">
        <f>' A.Property'!P66</f>
        <v>Case Management, Information and Referrals</v>
      </c>
    </row>
    <row r="15" spans="1:17" ht="12.75">
      <c r="A15" s="821" t="str">
        <f>IFERROR(VLOOKUP(J15,' A.Property'!$O$60:$Q$70,2,FALSE),"")</f>
        <v/>
      </c>
      <c r="B15" s="254"/>
      <c r="C15" s="254"/>
      <c r="D15" s="254"/>
      <c r="E15" s="109"/>
      <c r="F15" s="150"/>
      <c r="G15" s="110"/>
      <c r="H15" s="22" t="e">
        <f t="shared" si="0"/>
        <v>#N/A</v>
      </c>
      <c r="I15" s="22">
        <f t="shared" si="1"/>
        <v>2017</v>
      </c>
      <c r="J15">
        <v>8</v>
      </c>
      <c r="K15" t="str">
        <f>' A.Property'!P67</f>
        <v>Benefits Assistance and Advocacy; Money Management; Financial Literacy and Counseling</v>
      </c>
    </row>
    <row r="16" spans="1:17" ht="12.75">
      <c r="A16" s="821" t="str">
        <f>IFERROR(VLOOKUP(J16,' A.Property'!$O$60:$Q$70,2,FALSE),"")</f>
        <v/>
      </c>
      <c r="B16" s="254"/>
      <c r="C16" s="254"/>
      <c r="D16" s="254"/>
      <c r="E16" s="109"/>
      <c r="F16" s="150"/>
      <c r="G16" s="110"/>
      <c r="H16" s="22" t="e">
        <f t="shared" si="0"/>
        <v>#N/A</v>
      </c>
      <c r="I16" s="22">
        <f t="shared" si="1"/>
        <v>2017</v>
      </c>
      <c r="J16">
        <v>9</v>
      </c>
      <c r="K16" t="str">
        <f>' A.Property'!P68</f>
        <v>Support Groups, Social Events, Organized Tenant Activities</v>
      </c>
    </row>
    <row r="17" spans="1:11" ht="12.75">
      <c r="A17" s="821" t="str">
        <f>IFERROR(VLOOKUP(J17,' A.Property'!$O$60:$Q$70,2,FALSE),"")</f>
        <v/>
      </c>
      <c r="B17" s="254"/>
      <c r="C17" s="254"/>
      <c r="D17" s="254"/>
      <c r="E17" s="109"/>
      <c r="F17" s="150"/>
      <c r="G17" s="110"/>
      <c r="H17" s="22" t="e">
        <f t="shared" si="0"/>
        <v>#N/A</v>
      </c>
      <c r="I17" s="22">
        <f t="shared" si="1"/>
        <v>2017</v>
      </c>
      <c r="J17">
        <v>10</v>
      </c>
      <c r="K17" t="str">
        <f>' A.Property'!P69</f>
        <v/>
      </c>
    </row>
    <row r="18" spans="1:11" ht="12.75">
      <c r="A18" s="821" t="str">
        <f>IFERROR(VLOOKUP(J18,' A.Property'!$O$60:$Q$70,2,FALSE),"")</f>
        <v/>
      </c>
      <c r="B18" s="254"/>
      <c r="C18" s="254"/>
      <c r="D18" s="254"/>
      <c r="E18" s="109"/>
      <c r="F18" s="150"/>
      <c r="G18" s="110"/>
      <c r="H18" s="22" t="e">
        <f t="shared" si="0"/>
        <v>#N/A</v>
      </c>
      <c r="I18" s="22">
        <f t="shared" si="1"/>
        <v>2017</v>
      </c>
      <c r="J18">
        <v>11</v>
      </c>
      <c r="K18" t="str">
        <f>' A.Property'!P70</f>
        <v/>
      </c>
    </row>
    <row r="19" spans="1:11" ht="12.75" hidden="1">
      <c r="A19" s="14"/>
      <c r="B19" s="144"/>
      <c r="C19" s="145"/>
      <c r="D19" s="146"/>
      <c r="E19" s="147"/>
      <c r="F19" s="148"/>
      <c r="G19" s="145"/>
      <c r="H19" s="149"/>
      <c r="I19" s="149"/>
    </row>
    <row r="20" spans="1:11" ht="13.5" hidden="1" thickBot="1"/>
    <row r="21" spans="1:11" ht="12.75" hidden="1" customHeight="1" thickBot="1">
      <c r="D21" s="151">
        <f>COUNTIF(C8:C17, "**")</f>
        <v>0</v>
      </c>
      <c r="E21" s="1068" t="s">
        <v>177</v>
      </c>
      <c r="F21" s="1068"/>
    </row>
    <row r="22" spans="1:11" ht="12.75" hidden="1">
      <c r="E22" s="1068"/>
      <c r="F22" s="1068"/>
    </row>
    <row r="23" spans="1:11" ht="12.75" hidden="1">
      <c r="D23" s="140"/>
    </row>
    <row r="24" spans="1:11" ht="12.75" hidden="1" customHeight="1"/>
  </sheetData>
  <sheetProtection algorithmName="SHA-512" hashValue="LiZYJ2m8qD6EY3CGbGkeYYuI4u5LsgQ71g+lQTwf1Nc20bT3IbWi9QDsAOMOVhHDD1teJNucF+dfNjwGEpZSRA==" saltValue="szU5cJTIbgq4W/liJAd2lA==" spinCount="100000" sheet="1" objects="1" scenarios="1" selectLockedCells="1"/>
  <mergeCells count="6">
    <mergeCell ref="E21:F22"/>
    <mergeCell ref="A1:G1"/>
    <mergeCell ref="A4:G4"/>
    <mergeCell ref="A6:C6"/>
    <mergeCell ref="D6:G6"/>
    <mergeCell ref="A2:G2"/>
  </mergeCells>
  <dataValidations count="5">
    <dataValidation type="decimal" allowBlank="1" showInputMessage="1" showErrorMessage="1" promptTitle="Numbers only!" prompt="Numbers only between .01% thru 100% in this field; any other data should go in &quot;Repayment Terms&quot; cell." sqref="D19">
      <formula1>0.0001</formula1>
      <formula2>1</formula2>
    </dataValidation>
    <dataValidation type="whole" allowBlank="1" showInputMessage="1" showErrorMessage="1" error="Numbers only please." sqref="G19 C19">
      <formula1>0</formula1>
      <formula2>100000000</formula2>
    </dataValidation>
    <dataValidation type="date" operator="greaterThanOrEqual" allowBlank="1" showInputMessage="1" showErrorMessage="1" error="Dates only, please." sqref="E19">
      <formula1>25569</formula1>
    </dataValidation>
    <dataValidation type="date" operator="greaterThan" allowBlank="1" showInputMessage="1" showErrorMessage="1" error="Numbers only please." sqref="F8:G18">
      <formula1>1</formula1>
    </dataValidation>
    <dataValidation type="whole" allowBlank="1" showInputMessage="1" showErrorMessage="1" error="Numbers only please." sqref="E8:E18">
      <formula1>0</formula1>
      <formula2>10000000000</formula2>
    </dataValidation>
  </dataValidations>
  <pageMargins left="0.7" right="0.7" top="0.75" bottom="0.75" header="0.3" footer="0.3"/>
  <pageSetup scale="4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Instructions</vt:lpstr>
      <vt:lpstr> A.Property</vt:lpstr>
      <vt:lpstr>B.TransitionalProg</vt:lpstr>
      <vt:lpstr>C.Eviction</vt:lpstr>
      <vt:lpstr>D1.Occpcy&amp;Rent</vt:lpstr>
      <vt:lpstr>D2.Demographic</vt:lpstr>
      <vt:lpstr>D3.Demog-Summary</vt:lpstr>
      <vt:lpstr>E.Op.Stmt.&amp;Reserves</vt:lpstr>
      <vt:lpstr>F.Services</vt:lpstr>
      <vt:lpstr>G.Narrative</vt:lpstr>
      <vt:lpstr>Completeness Tracker</vt:lpstr>
      <vt:lpstr>Insurance_Reserves</vt:lpstr>
      <vt:lpstr>AffirmativeMarketing</vt:lpstr>
      <vt:lpstr>DataEntry</vt:lpstr>
      <vt:lpstr>Marketing</vt:lpstr>
      <vt:lpstr>NarrativeAffirmMarketing</vt:lpstr>
      <vt:lpstr>' A.Property'!Print_Area</vt:lpstr>
      <vt:lpstr>B.TransitionalProg!Print_Area</vt:lpstr>
      <vt:lpstr>C.Eviction!Print_Area</vt:lpstr>
      <vt:lpstr>'Completeness Tracker'!Print_Area</vt:lpstr>
      <vt:lpstr>'D1.Occpcy&amp;Rent'!Print_Area</vt:lpstr>
      <vt:lpstr>D2.Demographic!Print_Area</vt:lpstr>
      <vt:lpstr>'D3.Demog-Summary'!Print_Area</vt:lpstr>
      <vt:lpstr>'E.Op.Stmt.&amp;Reserves'!Print_Area</vt:lpstr>
      <vt:lpstr>F.Services!Print_Area</vt:lpstr>
      <vt:lpstr>G.Narrative!Print_Area</vt:lpstr>
      <vt:lpstr>Instructions!Print_Area</vt:lpstr>
      <vt:lpstr>'D1.Occpcy&amp;Rent'!Print_Titles</vt:lpstr>
      <vt:lpstr>D2.Demographic!Print_Titles</vt:lpstr>
      <vt:lpstr>'D3.Demog-Summary'!Print_Titles</vt:lpstr>
      <vt:lpstr>PropTaxes</vt:lpstr>
      <vt:lpstr>Service_Provider_Name</vt:lpstr>
      <vt:lpstr>ServicesProvided</vt:lpstr>
      <vt:lpstr>Taxes</vt:lpstr>
      <vt:lpstr>D2.Demographic!WholePage</vt:lpstr>
      <vt:lpstr>WholePage</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bwashing</dc:creator>
  <cp:lastModifiedBy>Jackie Tsou</cp:lastModifiedBy>
  <cp:lastPrinted>2016-12-22T22:17:47Z</cp:lastPrinted>
  <dcterms:created xsi:type="dcterms:W3CDTF">2007-04-20T20:38:11Z</dcterms:created>
  <dcterms:modified xsi:type="dcterms:W3CDTF">2018-01-12T22:51:38Z</dcterms:modified>
</cp:coreProperties>
</file>