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defaultThemeVersion="124226"/>
  <mc:AlternateContent xmlns:mc="http://schemas.openxmlformats.org/markup-compatibility/2006">
    <mc:Choice Requires="x15">
      <x15ac:absPath xmlns:x15ac="http://schemas.microsoft.com/office/spreadsheetml/2010/11/ac" url="M:\MOH\Housing Development Team\Special Projects\Small Sites Acq-Rehab\Marketing and Lease-up\SSP Marketing Templates\Current Templates\"/>
    </mc:Choice>
  </mc:AlternateContent>
  <xr:revisionPtr revIDLastSave="0" documentId="8_{8538F264-5CFB-4D20-B791-F425771CB051}" xr6:coauthVersionLast="36" xr6:coauthVersionMax="36" xr10:uidLastSave="{00000000-0000-0000-0000-000000000000}"/>
  <bookViews>
    <workbookView xWindow="-19305" yWindow="-105" windowWidth="19425" windowHeight="10560" tabRatio="687" xr2:uid="{00000000-000D-0000-FFFF-FFFF00000000}"/>
  </bookViews>
  <sheets>
    <sheet name="Instructions" sheetId="16" r:id="rId1"/>
    <sheet name="1.General Info" sheetId="8" r:id="rId2"/>
    <sheet name="2.Rent Roll" sheetId="13" r:id="rId3"/>
    <sheet name="3. Market Data" sheetId="20" r:id="rId4"/>
    <sheet name="Screenshot #1" sheetId="17" r:id="rId5"/>
    <sheet name="Screenshot #2" sheetId="18" r:id="rId6"/>
    <sheet name="Screenshot #3" sheetId="21" r:id="rId7"/>
    <sheet name="Screenshot #4" sheetId="22" r:id="rId8"/>
    <sheet name="Screenshot #5" sheetId="23" r:id="rId9"/>
    <sheet name="Sheet1" sheetId="24" state="hidden" r:id="rId10"/>
    <sheet name="Sheet2" sheetId="25" state="hidden" r:id="rId11"/>
    <sheet name="Sheet3" sheetId="26" state="hidden" r:id="rId12"/>
    <sheet name="Lists" sheetId="14" state="hidden" r:id="rId13"/>
  </sheets>
  <externalReferences>
    <externalReference r:id="rId14"/>
    <externalReference r:id="rId15"/>
  </externalReferences>
  <definedNames>
    <definedName name="_Fill" localSheetId="1" hidden="1">#REF!</definedName>
    <definedName name="_Fill" localSheetId="6" hidden="1">#REF!</definedName>
    <definedName name="_Fill" localSheetId="7" hidden="1">#REF!</definedName>
    <definedName name="_Fill" hidden="1">#REF!</definedName>
    <definedName name="blah" hidden="1">#REF!</definedName>
    <definedName name="HH_Factor" localSheetId="6">Lists!#REF!</definedName>
    <definedName name="HH_Factor" localSheetId="7">Lists!#REF!</definedName>
    <definedName name="HH_Factor">Lists!#REF!</definedName>
    <definedName name="HH_Size" localSheetId="6">Lists!#REF!</definedName>
    <definedName name="HH_Size" localSheetId="7">Lists!#REF!</definedName>
    <definedName name="HH_Size">Lists!#REF!</definedName>
    <definedName name="_xlnm.Print_Area" localSheetId="1">'1.General Info'!$A$1:$K$62</definedName>
    <definedName name="_xlnm.Print_Area" localSheetId="2">'2.Rent Roll'!$A$1:$BQ$162</definedName>
    <definedName name="_xlnm.Print_Titles" localSheetId="2">'2.Rent Roll'!$10:$10</definedName>
    <definedName name="Rental_Subsidy">Lists!$D$3:$D$17</definedName>
    <definedName name="SmallSites">'[1]1.GeneralProjectInfo'!$N$14</definedName>
    <definedName name="solver_adj" localSheetId="1" hidden="1">'1.General Info'!#REF!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'1.General Info'!#REF!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21520</definedName>
    <definedName name="UA_Payor">Lists!$A$3:$A$4</definedName>
    <definedName name="UA_Type">[2]Lists!$B$2:$B$3</definedName>
    <definedName name="Unit_Type">Lists!$C$3:$C$9</definedName>
    <definedName name="Utility_Type">Lists!$B$3:$B$4</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Cash._.Flow." hidden="1">{"Cash Flow",#N/A,FALSE,"Cash Flow"}</definedName>
    <definedName name="wrn.Construction._.Draws." hidden="1">{"Construction Draws",#N/A,FALSE,"Hard Cost Breakdown";"Hard Cost Disbursement Summary",#N/A,FALSE,"Hard Cost Breakdown"}</definedName>
    <definedName name="wrn.Construction._.Sources._.and._.Uses." hidden="1">{"Sources and Uses - Construction",#N/A,FALSE,"Construction S &amp; U"}</definedName>
    <definedName name="wrn.Exhibit._.D._.to._.Constr.._.Loan._.Agmt." hidden="1">{"Construction Sources &amp; Uses Ex. D",#N/A,FALSE,"Construction S &amp; U"}</definedName>
    <definedName name="wrn.Input._.Information." hidden="1">{"Input Pages 1 and 2",#N/A,FALSE,"Input";"Input Pages 3 and 4",#N/A,FALSE,"Input"}</definedName>
    <definedName name="wrn.Operating._.Budget." hidden="1">{"Operating Budget Detail",#N/A,FALSE,"Operations"}</definedName>
    <definedName name="wrn.Perm._.Sources._.and._.Uses." hidden="1">{"Sources and Uses with Eligible Basis",#N/A,FALSE,"Sources &amp; Uses";"Disbursement Schedule",#N/A,FALSE,"Sources &amp; Uses"}</definedName>
    <definedName name="wrn.Rent._.Calcs." hidden="1">{"Rent Calcs - all rents and two subsidies",#N/A,FALSE,"Rent Calcs";"Income Limits and Maximum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hidden="1">{"Sources and Uses",#N/A,FALSE,"Sources &amp; Uses";"Construction Sources &amp; Uses Ex. D",#N/A,FALSE,"Sources &amp; Uses"}</definedName>
    <definedName name="wrn.Subsidy._.Costs._.to._.CalHFA." hidden="1">{"Subsidy",#N/A,FALSE,"Subisdy"}</definedName>
    <definedName name="wrn.TEFRA._.INFO." hidden="1">{"TEFRA INFO",#N/A,FALSE,"Input"}</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Yes_No">Lists!$E$3:$E$4</definedName>
  </definedNames>
  <calcPr calcId="191029"/>
</workbook>
</file>

<file path=xl/calcChain.xml><?xml version="1.0" encoding="utf-8"?>
<calcChain xmlns="http://schemas.openxmlformats.org/spreadsheetml/2006/main">
  <c r="Q12" i="20" l="1"/>
  <c r="P8" i="20"/>
  <c r="Q7" i="20"/>
  <c r="Q6" i="20"/>
  <c r="Q5" i="20"/>
  <c r="Q4" i="20"/>
  <c r="Q3" i="20"/>
  <c r="Q8" i="20" l="1"/>
  <c r="E9" i="13"/>
  <c r="L9" i="13" l="1"/>
  <c r="Q160" i="13"/>
  <c r="P160" i="13"/>
  <c r="O160" i="13"/>
  <c r="N160" i="13"/>
  <c r="Q159" i="13"/>
  <c r="P159" i="13"/>
  <c r="O159" i="13"/>
  <c r="N159" i="13"/>
  <c r="Q158" i="13"/>
  <c r="P158" i="13"/>
  <c r="O158" i="13"/>
  <c r="N158" i="13"/>
  <c r="Q157" i="13"/>
  <c r="P157" i="13"/>
  <c r="O157" i="13"/>
  <c r="N157" i="13"/>
  <c r="Q156" i="13"/>
  <c r="P156" i="13"/>
  <c r="O156" i="13"/>
  <c r="N156" i="13"/>
  <c r="Q155" i="13"/>
  <c r="P155" i="13"/>
  <c r="O155" i="13"/>
  <c r="N155" i="13"/>
  <c r="Q154" i="13"/>
  <c r="P154" i="13"/>
  <c r="O154" i="13"/>
  <c r="N154" i="13"/>
  <c r="Q153" i="13"/>
  <c r="P153" i="13"/>
  <c r="O153" i="13"/>
  <c r="N153" i="13"/>
  <c r="Q152" i="13"/>
  <c r="P152" i="13"/>
  <c r="O152" i="13"/>
  <c r="N152" i="13"/>
  <c r="Q151" i="13"/>
  <c r="P151" i="13"/>
  <c r="O151" i="13"/>
  <c r="N151" i="13"/>
  <c r="Q150" i="13"/>
  <c r="P150" i="13"/>
  <c r="O150" i="13"/>
  <c r="N150" i="13"/>
  <c r="Q149" i="13"/>
  <c r="P149" i="13"/>
  <c r="O149" i="13"/>
  <c r="N149" i="13"/>
  <c r="Q148" i="13"/>
  <c r="P148" i="13"/>
  <c r="O148" i="13"/>
  <c r="N148" i="13"/>
  <c r="Q147" i="13"/>
  <c r="P147" i="13"/>
  <c r="O147" i="13"/>
  <c r="N147" i="13"/>
  <c r="Q146" i="13"/>
  <c r="P146" i="13"/>
  <c r="O146" i="13"/>
  <c r="N146" i="13"/>
  <c r="Q145" i="13"/>
  <c r="P145" i="13"/>
  <c r="O145" i="13"/>
  <c r="N145" i="13"/>
  <c r="Q144" i="13"/>
  <c r="P144" i="13"/>
  <c r="O144" i="13"/>
  <c r="N144" i="13"/>
  <c r="Q143" i="13"/>
  <c r="P143" i="13"/>
  <c r="O143" i="13"/>
  <c r="N143" i="13"/>
  <c r="Q142" i="13"/>
  <c r="P142" i="13"/>
  <c r="O142" i="13"/>
  <c r="N142" i="13"/>
  <c r="Q141" i="13"/>
  <c r="P141" i="13"/>
  <c r="O141" i="13"/>
  <c r="N141" i="13"/>
  <c r="Q140" i="13"/>
  <c r="P140" i="13"/>
  <c r="O140" i="13"/>
  <c r="N140" i="13"/>
  <c r="Q139" i="13"/>
  <c r="P139" i="13"/>
  <c r="O139" i="13"/>
  <c r="N139" i="13"/>
  <c r="Q138" i="13"/>
  <c r="P138" i="13"/>
  <c r="O138" i="13"/>
  <c r="N138" i="13"/>
  <c r="Q137" i="13"/>
  <c r="P137" i="13"/>
  <c r="O137" i="13"/>
  <c r="N137" i="13"/>
  <c r="Q136" i="13"/>
  <c r="P136" i="13"/>
  <c r="O136" i="13"/>
  <c r="N136" i="13"/>
  <c r="Q135" i="13"/>
  <c r="P135" i="13"/>
  <c r="O135" i="13"/>
  <c r="N135" i="13"/>
  <c r="Q134" i="13"/>
  <c r="P134" i="13"/>
  <c r="O134" i="13"/>
  <c r="N134" i="13"/>
  <c r="Q133" i="13"/>
  <c r="P133" i="13"/>
  <c r="O133" i="13"/>
  <c r="N133" i="13"/>
  <c r="Q132" i="13"/>
  <c r="P132" i="13"/>
  <c r="O132" i="13"/>
  <c r="N132" i="13"/>
  <c r="Q131" i="13"/>
  <c r="P131" i="13"/>
  <c r="O131" i="13"/>
  <c r="N131" i="13"/>
  <c r="Q130" i="13"/>
  <c r="P130" i="13"/>
  <c r="O130" i="13"/>
  <c r="N130" i="13"/>
  <c r="Q129" i="13"/>
  <c r="P129" i="13"/>
  <c r="O129" i="13"/>
  <c r="N129" i="13"/>
  <c r="Q128" i="13"/>
  <c r="P128" i="13"/>
  <c r="O128" i="13"/>
  <c r="N128" i="13"/>
  <c r="Q127" i="13"/>
  <c r="P127" i="13"/>
  <c r="O127" i="13"/>
  <c r="N127" i="13"/>
  <c r="Q126" i="13"/>
  <c r="P126" i="13"/>
  <c r="O126" i="13"/>
  <c r="N126" i="13"/>
  <c r="Q125" i="13"/>
  <c r="P125" i="13"/>
  <c r="O125" i="13"/>
  <c r="N125" i="13"/>
  <c r="Q124" i="13"/>
  <c r="P124" i="13"/>
  <c r="O124" i="13"/>
  <c r="N124" i="13"/>
  <c r="Q123" i="13"/>
  <c r="P123" i="13"/>
  <c r="O123" i="13"/>
  <c r="N123" i="13"/>
  <c r="Q122" i="13"/>
  <c r="P122" i="13"/>
  <c r="O122" i="13"/>
  <c r="N122" i="13"/>
  <c r="Q121" i="13"/>
  <c r="P121" i="13"/>
  <c r="O121" i="13"/>
  <c r="N121" i="13"/>
  <c r="Q120" i="13"/>
  <c r="P120" i="13"/>
  <c r="O120" i="13"/>
  <c r="N120" i="13"/>
  <c r="Q119" i="13"/>
  <c r="P119" i="13"/>
  <c r="O119" i="13"/>
  <c r="N119" i="13"/>
  <c r="Q118" i="13"/>
  <c r="P118" i="13"/>
  <c r="O118" i="13"/>
  <c r="N118" i="13"/>
  <c r="Q117" i="13"/>
  <c r="P117" i="13"/>
  <c r="O117" i="13"/>
  <c r="N117" i="13"/>
  <c r="Q116" i="13"/>
  <c r="P116" i="13"/>
  <c r="O116" i="13"/>
  <c r="N116" i="13"/>
  <c r="Q115" i="13"/>
  <c r="P115" i="13"/>
  <c r="O115" i="13"/>
  <c r="N115" i="13"/>
  <c r="Q114" i="13"/>
  <c r="P114" i="13"/>
  <c r="O114" i="13"/>
  <c r="N114" i="13"/>
  <c r="Q113" i="13"/>
  <c r="P113" i="13"/>
  <c r="O113" i="13"/>
  <c r="N113" i="13"/>
  <c r="Q112" i="13"/>
  <c r="P112" i="13"/>
  <c r="O112" i="13"/>
  <c r="N112" i="13"/>
  <c r="Q111" i="13"/>
  <c r="P111" i="13"/>
  <c r="O111" i="13"/>
  <c r="N111" i="13"/>
  <c r="Q110" i="13"/>
  <c r="P110" i="13"/>
  <c r="O110" i="13"/>
  <c r="N110" i="13"/>
  <c r="Q109" i="13"/>
  <c r="P109" i="13"/>
  <c r="O109" i="13"/>
  <c r="N109" i="13"/>
  <c r="Q108" i="13"/>
  <c r="P108" i="13"/>
  <c r="O108" i="13"/>
  <c r="N108" i="13"/>
  <c r="Q107" i="13"/>
  <c r="P107" i="13"/>
  <c r="O107" i="13"/>
  <c r="N107" i="13"/>
  <c r="Q106" i="13"/>
  <c r="P106" i="13"/>
  <c r="O106" i="13"/>
  <c r="N106" i="13"/>
  <c r="Q105" i="13"/>
  <c r="P105" i="13"/>
  <c r="O105" i="13"/>
  <c r="N105" i="13"/>
  <c r="Q104" i="13"/>
  <c r="P104" i="13"/>
  <c r="O104" i="13"/>
  <c r="N104" i="13"/>
  <c r="Q103" i="13"/>
  <c r="P103" i="13"/>
  <c r="O103" i="13"/>
  <c r="N103" i="13"/>
  <c r="Q102" i="13"/>
  <c r="P102" i="13"/>
  <c r="O102" i="13"/>
  <c r="N102" i="13"/>
  <c r="Q101" i="13"/>
  <c r="P101" i="13"/>
  <c r="O101" i="13"/>
  <c r="N101" i="13"/>
  <c r="Q100" i="13"/>
  <c r="P100" i="13"/>
  <c r="O100" i="13"/>
  <c r="N100" i="13"/>
  <c r="Q99" i="13"/>
  <c r="P99" i="13"/>
  <c r="O99" i="13"/>
  <c r="N99" i="13"/>
  <c r="Q98" i="13"/>
  <c r="P98" i="13"/>
  <c r="O98" i="13"/>
  <c r="N98" i="13"/>
  <c r="Q97" i="13"/>
  <c r="P97" i="13"/>
  <c r="O97" i="13"/>
  <c r="N97" i="13"/>
  <c r="Q96" i="13"/>
  <c r="P96" i="13"/>
  <c r="O96" i="13"/>
  <c r="N96" i="13"/>
  <c r="Q95" i="13"/>
  <c r="P95" i="13"/>
  <c r="O95" i="13"/>
  <c r="N95" i="13"/>
  <c r="Q94" i="13"/>
  <c r="P94" i="13"/>
  <c r="O94" i="13"/>
  <c r="N94" i="13"/>
  <c r="Q93" i="13"/>
  <c r="P93" i="13"/>
  <c r="O93" i="13"/>
  <c r="N93" i="13"/>
  <c r="Q92" i="13"/>
  <c r="P92" i="13"/>
  <c r="O92" i="13"/>
  <c r="N92" i="13"/>
  <c r="Q91" i="13"/>
  <c r="P91" i="13"/>
  <c r="O91" i="13"/>
  <c r="N91" i="13"/>
  <c r="Q90" i="13"/>
  <c r="P90" i="13"/>
  <c r="O90" i="13"/>
  <c r="N90" i="13"/>
  <c r="Q89" i="13"/>
  <c r="P89" i="13"/>
  <c r="O89" i="13"/>
  <c r="N89" i="13"/>
  <c r="Q88" i="13"/>
  <c r="P88" i="13"/>
  <c r="O88" i="13"/>
  <c r="N88" i="13"/>
  <c r="Q87" i="13"/>
  <c r="P87" i="13"/>
  <c r="O87" i="13"/>
  <c r="N87" i="13"/>
  <c r="Q86" i="13"/>
  <c r="P86" i="13"/>
  <c r="O86" i="13"/>
  <c r="N86" i="13"/>
  <c r="Q85" i="13"/>
  <c r="P85" i="13"/>
  <c r="O85" i="13"/>
  <c r="N85" i="13"/>
  <c r="Q84" i="13"/>
  <c r="P84" i="13"/>
  <c r="O84" i="13"/>
  <c r="N84" i="13"/>
  <c r="Q83" i="13"/>
  <c r="P83" i="13"/>
  <c r="O83" i="13"/>
  <c r="N83" i="13"/>
  <c r="Q82" i="13"/>
  <c r="P82" i="13"/>
  <c r="O82" i="13"/>
  <c r="N82" i="13"/>
  <c r="Q81" i="13"/>
  <c r="P81" i="13"/>
  <c r="O81" i="13"/>
  <c r="N81" i="13"/>
  <c r="Q80" i="13"/>
  <c r="P80" i="13"/>
  <c r="O80" i="13"/>
  <c r="N80" i="13"/>
  <c r="Q79" i="13"/>
  <c r="P79" i="13"/>
  <c r="O79" i="13"/>
  <c r="N79" i="13"/>
  <c r="Q78" i="13"/>
  <c r="P78" i="13"/>
  <c r="O78" i="13"/>
  <c r="N78" i="13"/>
  <c r="Q77" i="13"/>
  <c r="P77" i="13"/>
  <c r="O77" i="13"/>
  <c r="N77" i="13"/>
  <c r="Q76" i="13"/>
  <c r="P76" i="13"/>
  <c r="O76" i="13"/>
  <c r="N76" i="13"/>
  <c r="Q75" i="13"/>
  <c r="P75" i="13"/>
  <c r="O75" i="13"/>
  <c r="N75" i="13"/>
  <c r="Q74" i="13"/>
  <c r="P74" i="13"/>
  <c r="O74" i="13"/>
  <c r="N74" i="13"/>
  <c r="Q73" i="13"/>
  <c r="P73" i="13"/>
  <c r="O73" i="13"/>
  <c r="N73" i="13"/>
  <c r="Q72" i="13"/>
  <c r="P72" i="13"/>
  <c r="O72" i="13"/>
  <c r="N72" i="13"/>
  <c r="Q71" i="13"/>
  <c r="P71" i="13"/>
  <c r="O71" i="13"/>
  <c r="N71" i="13"/>
  <c r="Q70" i="13"/>
  <c r="P70" i="13"/>
  <c r="O70" i="13"/>
  <c r="N70" i="13"/>
  <c r="Q69" i="13"/>
  <c r="P69" i="13"/>
  <c r="O69" i="13"/>
  <c r="N69" i="13"/>
  <c r="Q68" i="13"/>
  <c r="P68" i="13"/>
  <c r="O68" i="13"/>
  <c r="N68" i="13"/>
  <c r="Q67" i="13"/>
  <c r="P67" i="13"/>
  <c r="O67" i="13"/>
  <c r="N67" i="13"/>
  <c r="Q66" i="13"/>
  <c r="P66" i="13"/>
  <c r="O66" i="13"/>
  <c r="N66" i="13"/>
  <c r="Q65" i="13"/>
  <c r="P65" i="13"/>
  <c r="O65" i="13"/>
  <c r="N65" i="13"/>
  <c r="Q64" i="13"/>
  <c r="P64" i="13"/>
  <c r="O64" i="13"/>
  <c r="N64" i="13"/>
  <c r="Q63" i="13"/>
  <c r="P63" i="13"/>
  <c r="O63" i="13"/>
  <c r="N63" i="13"/>
  <c r="Q62" i="13"/>
  <c r="P62" i="13"/>
  <c r="O62" i="13"/>
  <c r="N62" i="13"/>
  <c r="Q61" i="13"/>
  <c r="P61" i="13"/>
  <c r="O61" i="13"/>
  <c r="N61" i="13"/>
  <c r="Q60" i="13"/>
  <c r="P60" i="13"/>
  <c r="O60" i="13"/>
  <c r="N60" i="13"/>
  <c r="Q59" i="13"/>
  <c r="P59" i="13"/>
  <c r="O59" i="13"/>
  <c r="N59" i="13"/>
  <c r="Q58" i="13"/>
  <c r="P58" i="13"/>
  <c r="O58" i="13"/>
  <c r="N58" i="13"/>
  <c r="Q57" i="13"/>
  <c r="P57" i="13"/>
  <c r="O57" i="13"/>
  <c r="N57" i="13"/>
  <c r="Q56" i="13"/>
  <c r="P56" i="13"/>
  <c r="O56" i="13"/>
  <c r="N56" i="13"/>
  <c r="Q55" i="13"/>
  <c r="P55" i="13"/>
  <c r="O55" i="13"/>
  <c r="N55" i="13"/>
  <c r="Q54" i="13"/>
  <c r="P54" i="13"/>
  <c r="O54" i="13"/>
  <c r="N54" i="13"/>
  <c r="Q53" i="13"/>
  <c r="P53" i="13"/>
  <c r="O53" i="13"/>
  <c r="N53" i="13"/>
  <c r="Q52" i="13"/>
  <c r="P52" i="13"/>
  <c r="O52" i="13"/>
  <c r="N52" i="13"/>
  <c r="Q51" i="13"/>
  <c r="P51" i="13"/>
  <c r="O51" i="13"/>
  <c r="N51" i="13"/>
  <c r="Q50" i="13"/>
  <c r="P50" i="13"/>
  <c r="O50" i="13"/>
  <c r="N50" i="13"/>
  <c r="Q49" i="13"/>
  <c r="P49" i="13"/>
  <c r="O49" i="13"/>
  <c r="N49" i="13"/>
  <c r="Q48" i="13"/>
  <c r="P48" i="13"/>
  <c r="O48" i="13"/>
  <c r="N48" i="13"/>
  <c r="Q47" i="13"/>
  <c r="P47" i="13"/>
  <c r="O47" i="13"/>
  <c r="N47" i="13"/>
  <c r="Q46" i="13"/>
  <c r="P46" i="13"/>
  <c r="O46" i="13"/>
  <c r="N46" i="13"/>
  <c r="Q45" i="13"/>
  <c r="P45" i="13"/>
  <c r="O45" i="13"/>
  <c r="N45" i="13"/>
  <c r="Q44" i="13"/>
  <c r="P44" i="13"/>
  <c r="O44" i="13"/>
  <c r="N44" i="13"/>
  <c r="Q43" i="13"/>
  <c r="P43" i="13"/>
  <c r="O43" i="13"/>
  <c r="N43" i="13"/>
  <c r="Q42" i="13"/>
  <c r="P42" i="13"/>
  <c r="O42" i="13"/>
  <c r="N42" i="13"/>
  <c r="Q41" i="13"/>
  <c r="P41" i="13"/>
  <c r="O41" i="13"/>
  <c r="N41" i="13"/>
  <c r="Q40" i="13"/>
  <c r="P40" i="13"/>
  <c r="O40" i="13"/>
  <c r="N40" i="13"/>
  <c r="Q39" i="13"/>
  <c r="P39" i="13"/>
  <c r="O39" i="13"/>
  <c r="N39" i="13"/>
  <c r="Q38" i="13"/>
  <c r="P38" i="13"/>
  <c r="O38" i="13"/>
  <c r="N38" i="13"/>
  <c r="Q37" i="13"/>
  <c r="P37" i="13"/>
  <c r="O37" i="13"/>
  <c r="N37" i="13"/>
  <c r="Q36" i="13"/>
  <c r="P36" i="13"/>
  <c r="O36" i="13"/>
  <c r="N36" i="13"/>
  <c r="Q35" i="13"/>
  <c r="P35" i="13"/>
  <c r="O35" i="13"/>
  <c r="N35" i="13"/>
  <c r="Q34" i="13"/>
  <c r="P34" i="13"/>
  <c r="O34" i="13"/>
  <c r="N34" i="13"/>
  <c r="Q33" i="13"/>
  <c r="P33" i="13"/>
  <c r="O33" i="13"/>
  <c r="N33" i="13"/>
  <c r="Q32" i="13"/>
  <c r="P32" i="13"/>
  <c r="O32" i="13"/>
  <c r="N32" i="13"/>
  <c r="Q31" i="13"/>
  <c r="P31" i="13"/>
  <c r="O31" i="13"/>
  <c r="N31" i="13"/>
  <c r="Q30" i="13"/>
  <c r="P30" i="13"/>
  <c r="O30" i="13"/>
  <c r="N30" i="13"/>
  <c r="Q29" i="13"/>
  <c r="P29" i="13"/>
  <c r="O29" i="13"/>
  <c r="N29" i="13"/>
  <c r="Q28" i="13"/>
  <c r="P28" i="13"/>
  <c r="O28" i="13"/>
  <c r="N28" i="13"/>
  <c r="Q27" i="13"/>
  <c r="P27" i="13"/>
  <c r="O27" i="13"/>
  <c r="N27" i="13"/>
  <c r="Q26" i="13"/>
  <c r="P26" i="13"/>
  <c r="O26" i="13"/>
  <c r="N26" i="13"/>
  <c r="Q25" i="13"/>
  <c r="P25" i="13"/>
  <c r="O25" i="13"/>
  <c r="N25" i="13"/>
  <c r="Q24" i="13"/>
  <c r="P24" i="13"/>
  <c r="O24" i="13"/>
  <c r="N24" i="13"/>
  <c r="Q23" i="13"/>
  <c r="P23" i="13"/>
  <c r="O23" i="13"/>
  <c r="N23" i="13"/>
  <c r="Q22" i="13"/>
  <c r="P22" i="13"/>
  <c r="O22" i="13"/>
  <c r="N22" i="13"/>
  <c r="Q21" i="13"/>
  <c r="P21" i="13"/>
  <c r="O21" i="13"/>
  <c r="N21" i="13"/>
  <c r="Q20" i="13"/>
  <c r="P20" i="13"/>
  <c r="O20" i="13"/>
  <c r="N20" i="13"/>
  <c r="Q19" i="13"/>
  <c r="P19" i="13"/>
  <c r="O19" i="13"/>
  <c r="N19" i="13"/>
  <c r="Q18" i="13"/>
  <c r="P18" i="13"/>
  <c r="O18" i="13"/>
  <c r="N18" i="13"/>
  <c r="Q17" i="13"/>
  <c r="P17" i="13"/>
  <c r="O17" i="13"/>
  <c r="N17" i="13"/>
  <c r="Q16" i="13"/>
  <c r="P16" i="13"/>
  <c r="O16" i="13"/>
  <c r="N16" i="13"/>
  <c r="Q15" i="13"/>
  <c r="P15" i="13"/>
  <c r="O15" i="13"/>
  <c r="N15" i="13"/>
  <c r="Q14" i="13"/>
  <c r="P14" i="13"/>
  <c r="O14" i="13"/>
  <c r="N14" i="13"/>
  <c r="Q13" i="13"/>
  <c r="P13" i="13"/>
  <c r="O13" i="13"/>
  <c r="N13" i="13"/>
  <c r="Q12" i="13"/>
  <c r="P12" i="13"/>
  <c r="O12" i="13"/>
  <c r="N12" i="13"/>
  <c r="Q11" i="13"/>
  <c r="P11" i="13"/>
  <c r="O11" i="13"/>
  <c r="N11" i="13"/>
  <c r="V160" i="13" l="1"/>
  <c r="V159" i="13"/>
  <c r="V158" i="13"/>
  <c r="V157" i="13"/>
  <c r="V156" i="13"/>
  <c r="V155" i="13"/>
  <c r="V154" i="13"/>
  <c r="V153" i="13"/>
  <c r="V152" i="13"/>
  <c r="V151" i="13"/>
  <c r="V150" i="13"/>
  <c r="V149" i="13"/>
  <c r="V148" i="13"/>
  <c r="V147" i="13"/>
  <c r="V146" i="13"/>
  <c r="V145" i="13"/>
  <c r="V144" i="13"/>
  <c r="V143" i="13"/>
  <c r="V142" i="13"/>
  <c r="V141" i="13"/>
  <c r="V140" i="13"/>
  <c r="V139" i="13"/>
  <c r="V138" i="13"/>
  <c r="V137" i="13"/>
  <c r="V136" i="13"/>
  <c r="V135" i="13"/>
  <c r="V134" i="13"/>
  <c r="V133" i="13"/>
  <c r="V132" i="13"/>
  <c r="V131" i="13"/>
  <c r="V130" i="13"/>
  <c r="V129" i="13"/>
  <c r="V128" i="13"/>
  <c r="V127" i="13"/>
  <c r="V126" i="13"/>
  <c r="V125" i="13"/>
  <c r="V124" i="13"/>
  <c r="V123" i="13"/>
  <c r="V122" i="13"/>
  <c r="V121" i="13"/>
  <c r="V120" i="13"/>
  <c r="V119" i="13"/>
  <c r="V118" i="13"/>
  <c r="V117" i="13"/>
  <c r="V116" i="13"/>
  <c r="V115" i="13"/>
  <c r="V114" i="13"/>
  <c r="V113" i="13"/>
  <c r="V112" i="13"/>
  <c r="V111" i="13"/>
  <c r="V110" i="13"/>
  <c r="V109" i="13"/>
  <c r="V108" i="13"/>
  <c r="V107" i="13"/>
  <c r="V106" i="13"/>
  <c r="V105" i="13"/>
  <c r="V104" i="13"/>
  <c r="V103" i="13"/>
  <c r="V102" i="13"/>
  <c r="V101" i="13"/>
  <c r="V100" i="13"/>
  <c r="V99" i="13"/>
  <c r="V98" i="13"/>
  <c r="V97" i="13"/>
  <c r="V96" i="13"/>
  <c r="V95" i="13"/>
  <c r="V94" i="13"/>
  <c r="V93" i="13"/>
  <c r="V92" i="13"/>
  <c r="V91" i="13"/>
  <c r="V90" i="13"/>
  <c r="V89" i="13"/>
  <c r="V88" i="13"/>
  <c r="V87" i="13"/>
  <c r="V86" i="13"/>
  <c r="V85" i="13"/>
  <c r="V84" i="13"/>
  <c r="V83" i="13"/>
  <c r="V82" i="13"/>
  <c r="V81" i="13"/>
  <c r="V80" i="13"/>
  <c r="V79" i="13"/>
  <c r="V78" i="13"/>
  <c r="V77" i="13"/>
  <c r="V76" i="13"/>
  <c r="V75" i="13"/>
  <c r="V74" i="13"/>
  <c r="V73" i="13"/>
  <c r="V72" i="13"/>
  <c r="V71" i="13"/>
  <c r="V70" i="13"/>
  <c r="V69" i="13"/>
  <c r="V68" i="13"/>
  <c r="V67" i="13"/>
  <c r="V66" i="13"/>
  <c r="V65" i="13"/>
  <c r="V64" i="13"/>
  <c r="V63" i="13"/>
  <c r="V62" i="13"/>
  <c r="V61" i="13"/>
  <c r="V60" i="13"/>
  <c r="V59" i="13"/>
  <c r="V58" i="13"/>
  <c r="V57" i="13"/>
  <c r="V56" i="13"/>
  <c r="V55" i="13"/>
  <c r="V54" i="13"/>
  <c r="V53" i="13"/>
  <c r="V52" i="13"/>
  <c r="V51" i="13"/>
  <c r="V50" i="13"/>
  <c r="V49" i="13"/>
  <c r="V48" i="13"/>
  <c r="V47" i="13"/>
  <c r="V46" i="13"/>
  <c r="V45" i="13"/>
  <c r="V44" i="13"/>
  <c r="V43" i="13"/>
  <c r="V42" i="13"/>
  <c r="V41" i="13"/>
  <c r="V40" i="13"/>
  <c r="V39" i="13"/>
  <c r="V38" i="13"/>
  <c r="V37" i="13"/>
  <c r="V36" i="13"/>
  <c r="V35" i="13"/>
  <c r="V34" i="13"/>
  <c r="V33" i="13"/>
  <c r="V32" i="13"/>
  <c r="V31" i="13"/>
  <c r="V30" i="13"/>
  <c r="V29" i="13"/>
  <c r="V28" i="13"/>
  <c r="V27" i="13"/>
  <c r="V26" i="13"/>
  <c r="V25" i="13"/>
  <c r="V24" i="13"/>
  <c r="V23" i="13"/>
  <c r="V22" i="13"/>
  <c r="V21" i="13"/>
  <c r="V20" i="13"/>
  <c r="V19" i="13"/>
  <c r="V18" i="13"/>
  <c r="V17" i="13"/>
  <c r="V16" i="13"/>
  <c r="V15" i="13"/>
  <c r="V14" i="13"/>
  <c r="V13" i="13"/>
  <c r="V12" i="13"/>
  <c r="V11" i="13"/>
  <c r="M160" i="13"/>
  <c r="M159" i="13"/>
  <c r="M158" i="13"/>
  <c r="M157" i="13"/>
  <c r="M156" i="13"/>
  <c r="M155" i="13"/>
  <c r="M154" i="13"/>
  <c r="M153" i="13"/>
  <c r="M152" i="13"/>
  <c r="M151" i="13"/>
  <c r="M150" i="13"/>
  <c r="M149" i="13"/>
  <c r="M148" i="13"/>
  <c r="M147" i="13"/>
  <c r="M146" i="13"/>
  <c r="M145" i="13"/>
  <c r="M144" i="13"/>
  <c r="M143" i="13"/>
  <c r="M142" i="13"/>
  <c r="M141" i="13"/>
  <c r="M140" i="13"/>
  <c r="M139" i="13"/>
  <c r="M138" i="13"/>
  <c r="M137" i="13"/>
  <c r="M136" i="13"/>
  <c r="M135" i="13"/>
  <c r="M134" i="13"/>
  <c r="M133" i="13"/>
  <c r="M132" i="13"/>
  <c r="M131" i="13"/>
  <c r="M130" i="13"/>
  <c r="M129" i="13"/>
  <c r="M128" i="13"/>
  <c r="M127" i="13"/>
  <c r="M126" i="13"/>
  <c r="M125" i="13"/>
  <c r="M124" i="13"/>
  <c r="M123" i="13"/>
  <c r="M122" i="13"/>
  <c r="M121" i="13"/>
  <c r="M120" i="13"/>
  <c r="M119" i="13"/>
  <c r="M118" i="13"/>
  <c r="M117" i="13"/>
  <c r="M116" i="13"/>
  <c r="M115" i="13"/>
  <c r="M114" i="13"/>
  <c r="M113" i="13"/>
  <c r="M112" i="13"/>
  <c r="M111" i="13"/>
  <c r="M110" i="13"/>
  <c r="M109" i="13"/>
  <c r="M108" i="13"/>
  <c r="M107" i="13"/>
  <c r="M106" i="13"/>
  <c r="M105" i="13"/>
  <c r="M104" i="13"/>
  <c r="M103" i="13"/>
  <c r="M102" i="13"/>
  <c r="M101" i="13"/>
  <c r="M100" i="13"/>
  <c r="M99" i="13"/>
  <c r="M98" i="13"/>
  <c r="M97" i="13"/>
  <c r="M96" i="13"/>
  <c r="M95" i="13"/>
  <c r="M94" i="13"/>
  <c r="M93" i="13"/>
  <c r="M92" i="13"/>
  <c r="M91" i="13"/>
  <c r="M90" i="13"/>
  <c r="M89" i="13"/>
  <c r="M88" i="13"/>
  <c r="M87" i="13"/>
  <c r="M86" i="13"/>
  <c r="M85" i="13"/>
  <c r="M84" i="13"/>
  <c r="M83" i="13"/>
  <c r="M82" i="13"/>
  <c r="M81" i="13"/>
  <c r="M80" i="13"/>
  <c r="M79" i="13"/>
  <c r="M78" i="13"/>
  <c r="M77" i="13"/>
  <c r="M76" i="13"/>
  <c r="M75" i="13"/>
  <c r="M74" i="13"/>
  <c r="M73" i="13"/>
  <c r="M72" i="13"/>
  <c r="M71" i="13"/>
  <c r="M70" i="13"/>
  <c r="M69" i="13"/>
  <c r="M68" i="13"/>
  <c r="M67" i="13"/>
  <c r="M66" i="13"/>
  <c r="M65" i="13"/>
  <c r="M64" i="13"/>
  <c r="M63" i="13"/>
  <c r="M62" i="13"/>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24" i="13"/>
  <c r="J32" i="13" l="1"/>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F160" i="13" l="1"/>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24" i="13"/>
  <c r="F20" i="13"/>
  <c r="A7" i="13" l="1"/>
  <c r="A6" i="13"/>
  <c r="A5" i="13"/>
  <c r="D48" i="8" l="1"/>
  <c r="D47" i="8"/>
  <c r="D46" i="8"/>
  <c r="D45" i="8"/>
  <c r="D44" i="8"/>
  <c r="D43" i="8"/>
  <c r="E43" i="8" s="1"/>
  <c r="J41" i="8"/>
  <c r="AB11" i="13"/>
  <c r="AB160" i="13" l="1"/>
  <c r="AB159" i="13"/>
  <c r="AB158" i="13"/>
  <c r="AB157" i="13"/>
  <c r="AB156" i="13"/>
  <c r="AB155" i="13"/>
  <c r="AB154" i="13"/>
  <c r="AB153" i="13"/>
  <c r="AB152" i="13"/>
  <c r="AB151" i="13"/>
  <c r="AB150" i="13"/>
  <c r="AB149" i="13"/>
  <c r="AB148" i="13"/>
  <c r="AB147" i="13"/>
  <c r="AB146" i="13"/>
  <c r="AB145" i="13"/>
  <c r="AB144" i="13"/>
  <c r="AB143" i="13"/>
  <c r="AB142" i="13"/>
  <c r="AB141" i="13"/>
  <c r="AB140" i="13"/>
  <c r="AB139" i="13"/>
  <c r="AB138" i="13"/>
  <c r="AB137" i="13"/>
  <c r="AB136" i="13"/>
  <c r="AB135" i="13"/>
  <c r="AB134" i="13"/>
  <c r="AB133" i="13"/>
  <c r="AB132" i="13"/>
  <c r="AB131" i="13"/>
  <c r="AB130" i="13"/>
  <c r="AB129" i="13"/>
  <c r="AB128" i="13"/>
  <c r="AB127" i="13"/>
  <c r="AB126" i="13"/>
  <c r="AB125" i="13"/>
  <c r="AB124" i="13"/>
  <c r="AB123" i="13"/>
  <c r="AB122" i="13"/>
  <c r="AB121" i="13"/>
  <c r="AB120" i="13"/>
  <c r="AB119" i="13"/>
  <c r="AB118" i="13"/>
  <c r="AB117" i="13"/>
  <c r="AB116" i="13"/>
  <c r="AB115" i="13"/>
  <c r="AB114" i="13"/>
  <c r="AB113" i="13"/>
  <c r="AB112" i="13"/>
  <c r="AB111" i="13"/>
  <c r="AB110" i="13"/>
  <c r="AB109" i="13"/>
  <c r="AB108" i="13"/>
  <c r="AB107" i="13"/>
  <c r="AB106" i="13"/>
  <c r="AB105" i="13"/>
  <c r="AB104" i="13"/>
  <c r="AB103" i="13"/>
  <c r="AB102" i="13"/>
  <c r="AB101" i="13"/>
  <c r="AB100" i="13"/>
  <c r="AB99" i="13"/>
  <c r="AB98" i="13"/>
  <c r="AB97" i="13"/>
  <c r="AB96" i="13"/>
  <c r="AB95" i="13"/>
  <c r="AB94" i="13"/>
  <c r="AB93" i="13"/>
  <c r="AB92" i="13"/>
  <c r="AB91" i="13"/>
  <c r="AB90" i="13"/>
  <c r="AB89" i="13"/>
  <c r="AB88" i="13"/>
  <c r="AB87" i="13"/>
  <c r="AB86" i="13"/>
  <c r="AB85" i="13"/>
  <c r="AB84" i="13"/>
  <c r="AB83" i="13"/>
  <c r="AB82" i="13"/>
  <c r="AB81" i="13"/>
  <c r="AB80" i="13"/>
  <c r="AB79" i="13"/>
  <c r="AB78" i="13"/>
  <c r="AB77" i="13"/>
  <c r="AB76" i="13"/>
  <c r="AB75" i="13"/>
  <c r="AB74" i="13"/>
  <c r="AB73" i="13"/>
  <c r="AB72" i="13"/>
  <c r="AB71" i="13"/>
  <c r="AB70" i="13"/>
  <c r="AB69" i="13"/>
  <c r="AB68" i="13"/>
  <c r="AB67" i="13"/>
  <c r="AB66" i="13"/>
  <c r="AB65" i="13"/>
  <c r="AB64" i="13"/>
  <c r="AB63" i="13"/>
  <c r="AB62" i="13"/>
  <c r="AB61" i="13"/>
  <c r="AB60" i="13"/>
  <c r="AB59" i="13"/>
  <c r="AB58" i="13"/>
  <c r="AB57" i="13"/>
  <c r="AB56" i="13"/>
  <c r="AB55" i="13"/>
  <c r="AB54" i="13"/>
  <c r="AB53" i="13"/>
  <c r="AB52" i="13"/>
  <c r="AB51" i="13"/>
  <c r="AB50" i="13"/>
  <c r="AB49" i="13"/>
  <c r="AB48" i="13"/>
  <c r="AB47" i="13"/>
  <c r="AB46" i="13"/>
  <c r="AB45" i="13"/>
  <c r="AB44" i="13"/>
  <c r="AB43" i="13"/>
  <c r="AB42" i="13"/>
  <c r="AB41" i="13"/>
  <c r="AB40" i="13"/>
  <c r="AB39" i="13"/>
  <c r="AB38" i="13"/>
  <c r="AB37" i="13"/>
  <c r="AB36" i="13"/>
  <c r="AB35" i="13"/>
  <c r="AB34" i="13"/>
  <c r="AB33" i="13"/>
  <c r="AB32" i="13"/>
  <c r="AB31" i="13"/>
  <c r="AB30" i="13"/>
  <c r="AB29" i="13"/>
  <c r="AB28" i="13"/>
  <c r="AB27" i="13"/>
  <c r="AB26" i="13"/>
  <c r="AB25" i="13"/>
  <c r="AB24" i="13"/>
  <c r="AB23" i="13"/>
  <c r="AB22" i="13"/>
  <c r="AB21" i="13"/>
  <c r="AB20" i="13"/>
  <c r="AB19" i="13"/>
  <c r="AB18" i="13"/>
  <c r="AB17" i="13"/>
  <c r="AB16" i="13"/>
  <c r="AB15" i="13"/>
  <c r="AB14" i="13"/>
  <c r="AB13" i="13"/>
  <c r="AB12" i="13"/>
  <c r="A12" i="13"/>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E48" i="8"/>
  <c r="E47" i="8"/>
  <c r="E46" i="8"/>
  <c r="E45" i="8"/>
  <c r="E44" i="8"/>
  <c r="C42" i="8"/>
  <c r="D42" i="8" s="1"/>
  <c r="E42" i="8" s="1"/>
  <c r="J30" i="8"/>
  <c r="I30" i="8"/>
  <c r="H30" i="8"/>
  <c r="G30" i="8"/>
  <c r="F30" i="8"/>
  <c r="E30" i="8"/>
  <c r="D30" i="8"/>
  <c r="J28" i="8"/>
  <c r="I28" i="8"/>
  <c r="H28" i="8"/>
  <c r="G28" i="8"/>
  <c r="F28" i="8"/>
  <c r="E28" i="8"/>
  <c r="D28" i="8"/>
  <c r="J27" i="8"/>
  <c r="I27" i="8"/>
  <c r="H27" i="8"/>
  <c r="G27" i="8"/>
  <c r="F27" i="8"/>
  <c r="E27" i="8"/>
  <c r="D27" i="8"/>
  <c r="J29" i="8"/>
  <c r="I29" i="8"/>
  <c r="H29" i="8"/>
  <c r="G29" i="8"/>
  <c r="F29" i="8"/>
  <c r="E29" i="8"/>
  <c r="D29" i="8"/>
  <c r="H47" i="8"/>
  <c r="H46" i="8" s="1"/>
  <c r="H45" i="8" s="1"/>
  <c r="H44" i="8" s="1"/>
  <c r="H43" i="8" s="1"/>
  <c r="H42" i="8" s="1"/>
  <c r="H41" i="8" s="1"/>
  <c r="I42" i="8"/>
  <c r="I43" i="8" l="1"/>
  <c r="J43" i="8" s="1"/>
  <c r="J42" i="8"/>
  <c r="F28" i="13"/>
  <c r="F23" i="13"/>
  <c r="F30" i="13"/>
  <c r="F26" i="13"/>
  <c r="F22" i="13"/>
  <c r="F25" i="13"/>
  <c r="F21" i="13"/>
  <c r="F17" i="13"/>
  <c r="F13" i="13"/>
  <c r="F11" i="13"/>
  <c r="I32" i="8"/>
  <c r="F47" i="8" s="1"/>
  <c r="G47" i="8" s="1"/>
  <c r="J32" i="8"/>
  <c r="F48" i="8" s="1"/>
  <c r="G48" i="8" s="1"/>
  <c r="H32" i="8"/>
  <c r="F46" i="8" s="1"/>
  <c r="G46" i="8" s="1"/>
  <c r="G32" i="8"/>
  <c r="D32" i="8"/>
  <c r="E32" i="8"/>
  <c r="F43" i="8" s="1"/>
  <c r="G43" i="8" s="1"/>
  <c r="F32" i="8"/>
  <c r="I44" i="8" l="1"/>
  <c r="J44" i="8" s="1"/>
  <c r="F45" i="8"/>
  <c r="G45" i="8" s="1"/>
  <c r="J11" i="13"/>
  <c r="M11" i="13" s="1"/>
  <c r="J15" i="13"/>
  <c r="M15" i="13" s="1"/>
  <c r="J19" i="13"/>
  <c r="M19" i="13" s="1"/>
  <c r="J27" i="13"/>
  <c r="M27" i="13" s="1"/>
  <c r="J31" i="13"/>
  <c r="M31" i="13" s="1"/>
  <c r="J12" i="13"/>
  <c r="M12" i="13" s="1"/>
  <c r="J20" i="13"/>
  <c r="M20" i="13" s="1"/>
  <c r="J24" i="13"/>
  <c r="J13" i="13"/>
  <c r="M13" i="13" s="1"/>
  <c r="J17" i="13"/>
  <c r="M17" i="13" s="1"/>
  <c r="J25" i="13"/>
  <c r="M25" i="13" s="1"/>
  <c r="J29" i="13"/>
  <c r="M29" i="13" s="1"/>
  <c r="J18" i="13"/>
  <c r="M18" i="13" s="1"/>
  <c r="J22" i="13"/>
  <c r="M22" i="13" s="1"/>
  <c r="J26" i="13"/>
  <c r="M26" i="13" s="1"/>
  <c r="F44" i="8"/>
  <c r="G44" i="8" s="1"/>
  <c r="J23" i="13"/>
  <c r="M23" i="13" s="1"/>
  <c r="J16" i="13"/>
  <c r="M16" i="13" s="1"/>
  <c r="J28" i="13"/>
  <c r="M28" i="13" s="1"/>
  <c r="J21" i="13"/>
  <c r="M21" i="13" s="1"/>
  <c r="J14" i="13"/>
  <c r="M14" i="13" s="1"/>
  <c r="J30" i="13"/>
  <c r="M30" i="13" s="1"/>
  <c r="F19" i="13"/>
  <c r="F16" i="13"/>
  <c r="F14" i="13"/>
  <c r="F12" i="13"/>
  <c r="F15" i="13"/>
  <c r="F31" i="13"/>
  <c r="F42" i="8"/>
  <c r="G42" i="8" s="1"/>
  <c r="I45" i="8"/>
  <c r="C37" i="8" l="1"/>
  <c r="X130" i="13"/>
  <c r="X29" i="13"/>
  <c r="X154" i="13"/>
  <c r="X141" i="13"/>
  <c r="X128" i="13"/>
  <c r="X116" i="13"/>
  <c r="X102" i="13"/>
  <c r="X92" i="13"/>
  <c r="X78" i="13"/>
  <c r="X66" i="13"/>
  <c r="X53" i="13"/>
  <c r="X40" i="13"/>
  <c r="X28" i="13"/>
  <c r="X14" i="13"/>
  <c r="X54" i="13"/>
  <c r="X152" i="13"/>
  <c r="X140" i="13"/>
  <c r="X126" i="13"/>
  <c r="X114" i="13"/>
  <c r="X101" i="13"/>
  <c r="X90" i="13"/>
  <c r="X77" i="13"/>
  <c r="X64" i="13"/>
  <c r="X52" i="13"/>
  <c r="X38" i="13"/>
  <c r="X26" i="13"/>
  <c r="X13" i="13"/>
  <c r="X146" i="13"/>
  <c r="X84" i="13"/>
  <c r="X20" i="13"/>
  <c r="X156" i="13"/>
  <c r="X80" i="13"/>
  <c r="X150" i="13"/>
  <c r="X138" i="13"/>
  <c r="X125" i="13"/>
  <c r="X112" i="13"/>
  <c r="X100" i="13"/>
  <c r="X88" i="13"/>
  <c r="X76" i="13"/>
  <c r="X62" i="13"/>
  <c r="X50" i="13"/>
  <c r="X37" i="13"/>
  <c r="X24" i="13"/>
  <c r="X12" i="13"/>
  <c r="X36" i="13"/>
  <c r="X11" i="13"/>
  <c r="X108" i="13"/>
  <c r="X45" i="13"/>
  <c r="X117" i="13"/>
  <c r="X16" i="13"/>
  <c r="X149" i="13"/>
  <c r="X136" i="13"/>
  <c r="X124" i="13"/>
  <c r="X110" i="13"/>
  <c r="X98" i="13"/>
  <c r="X86" i="13"/>
  <c r="X74" i="13"/>
  <c r="X61" i="13"/>
  <c r="X48" i="13"/>
  <c r="X22" i="13"/>
  <c r="X158" i="13"/>
  <c r="X95" i="13"/>
  <c r="X32" i="13"/>
  <c r="X68" i="13"/>
  <c r="X160" i="13"/>
  <c r="X148" i="13"/>
  <c r="X134" i="13"/>
  <c r="X122" i="13"/>
  <c r="X109" i="13"/>
  <c r="X96" i="13"/>
  <c r="X85" i="13"/>
  <c r="X72" i="13"/>
  <c r="X60" i="13"/>
  <c r="X46" i="13"/>
  <c r="X34" i="13"/>
  <c r="X21" i="13"/>
  <c r="X120" i="13"/>
  <c r="X58" i="13"/>
  <c r="X93" i="13"/>
  <c r="X133" i="13"/>
  <c r="X70" i="13"/>
  <c r="X104" i="13"/>
  <c r="X157" i="13"/>
  <c r="X144" i="13"/>
  <c r="X132" i="13"/>
  <c r="X118" i="13"/>
  <c r="X106" i="13"/>
  <c r="X94" i="13"/>
  <c r="X82" i="13"/>
  <c r="X69" i="13"/>
  <c r="X56" i="13"/>
  <c r="X44" i="13"/>
  <c r="X30" i="13"/>
  <c r="X18" i="13"/>
  <c r="X142" i="13"/>
  <c r="X42" i="13"/>
  <c r="X31" i="13"/>
  <c r="X73" i="13"/>
  <c r="X131" i="13"/>
  <c r="X33" i="13"/>
  <c r="X57" i="13"/>
  <c r="X67" i="13"/>
  <c r="X119" i="13"/>
  <c r="X127" i="13"/>
  <c r="X39" i="13"/>
  <c r="X99" i="13"/>
  <c r="X137" i="13"/>
  <c r="X81" i="13"/>
  <c r="X49" i="13"/>
  <c r="X75" i="13"/>
  <c r="X79" i="13"/>
  <c r="X47" i="13"/>
  <c r="X107" i="13"/>
  <c r="X139" i="13"/>
  <c r="X97" i="13"/>
  <c r="X89" i="13"/>
  <c r="X55" i="13"/>
  <c r="X113" i="13"/>
  <c r="X145" i="13"/>
  <c r="X105" i="13"/>
  <c r="X27" i="13"/>
  <c r="X83" i="13"/>
  <c r="X143" i="13"/>
  <c r="X87" i="13"/>
  <c r="X25" i="13"/>
  <c r="X135" i="13"/>
  <c r="X63" i="13"/>
  <c r="X115" i="13"/>
  <c r="X147" i="13"/>
  <c r="X15" i="13"/>
  <c r="X35" i="13"/>
  <c r="X151" i="13"/>
  <c r="X59" i="13"/>
  <c r="X71" i="13"/>
  <c r="X121" i="13"/>
  <c r="X153" i="13"/>
  <c r="X65" i="13"/>
  <c r="X43" i="13"/>
  <c r="X91" i="13"/>
  <c r="X159" i="13"/>
  <c r="X129" i="13"/>
  <c r="X23" i="13"/>
  <c r="X123" i="13"/>
  <c r="X155" i="13"/>
  <c r="X19" i="13"/>
  <c r="X51" i="13"/>
  <c r="X103" i="13"/>
  <c r="X41" i="13"/>
  <c r="X17" i="13"/>
  <c r="X111" i="13"/>
  <c r="J45" i="8"/>
  <c r="F27" i="13"/>
  <c r="F18" i="13"/>
  <c r="M9" i="13"/>
  <c r="I46" i="8"/>
  <c r="J46" i="8" l="1"/>
  <c r="F29" i="13"/>
  <c r="F9" i="13" s="1"/>
  <c r="Z19" i="13"/>
  <c r="Y19" i="13"/>
  <c r="Z29" i="13"/>
  <c r="Y29" i="13"/>
  <c r="Z49" i="13"/>
  <c r="Y49" i="13"/>
  <c r="Z134" i="13"/>
  <c r="Y134" i="13"/>
  <c r="Z21" i="13"/>
  <c r="Y21" i="13"/>
  <c r="Z94" i="13"/>
  <c r="Y94" i="13"/>
  <c r="Z139" i="13"/>
  <c r="Y139" i="13"/>
  <c r="Z60" i="13"/>
  <c r="Y60" i="13"/>
  <c r="Z119" i="13"/>
  <c r="Y119" i="13"/>
  <c r="Z27" i="13"/>
  <c r="Y27" i="13"/>
  <c r="Y38" i="13"/>
  <c r="Z38" i="13"/>
  <c r="Z105" i="13"/>
  <c r="Y105" i="13"/>
  <c r="Z12" i="13"/>
  <c r="Y12" i="13"/>
  <c r="Z79" i="13"/>
  <c r="Y79" i="13"/>
  <c r="Z61" i="13"/>
  <c r="Y61" i="13"/>
  <c r="Z40" i="13"/>
  <c r="Y40" i="13"/>
  <c r="Y90" i="13"/>
  <c r="Z90" i="13"/>
  <c r="Z133" i="13"/>
  <c r="Y133" i="13"/>
  <c r="Z73" i="13"/>
  <c r="Y73" i="13"/>
  <c r="Z123" i="13"/>
  <c r="Y123" i="13"/>
  <c r="Z39" i="13"/>
  <c r="Y39" i="13"/>
  <c r="Z122" i="13"/>
  <c r="Y122" i="13"/>
  <c r="Z52" i="13"/>
  <c r="Y52" i="13"/>
  <c r="Z111" i="13"/>
  <c r="Y111" i="13"/>
  <c r="Z102" i="13"/>
  <c r="Y102" i="13"/>
  <c r="Z125" i="13"/>
  <c r="Y125" i="13"/>
  <c r="Z65" i="13"/>
  <c r="Y65" i="13"/>
  <c r="Z43" i="13"/>
  <c r="Y43" i="13"/>
  <c r="Z70" i="13"/>
  <c r="Y70" i="13"/>
  <c r="Z137" i="13"/>
  <c r="Y137" i="13"/>
  <c r="Z44" i="13"/>
  <c r="Y44" i="13"/>
  <c r="Z103" i="13"/>
  <c r="Y103" i="13"/>
  <c r="Z11" i="13"/>
  <c r="Y11" i="13"/>
  <c r="Z116" i="13"/>
  <c r="Y116" i="13"/>
  <c r="Z72" i="13"/>
  <c r="Y72" i="13"/>
  <c r="Z124" i="13"/>
  <c r="Y124" i="13"/>
  <c r="Z143" i="13"/>
  <c r="Y143" i="13"/>
  <c r="Z22" i="13"/>
  <c r="Y22" i="13"/>
  <c r="Z32" i="13"/>
  <c r="Y32" i="13"/>
  <c r="Z93" i="13"/>
  <c r="Y93" i="13"/>
  <c r="Y33" i="13"/>
  <c r="Z33" i="13"/>
  <c r="Z147" i="13"/>
  <c r="Y147" i="13"/>
  <c r="Z63" i="13"/>
  <c r="Y63" i="13"/>
  <c r="Z146" i="13"/>
  <c r="Y146" i="13"/>
  <c r="Z53" i="13"/>
  <c r="Y53" i="13"/>
  <c r="Z14" i="13"/>
  <c r="Y14" i="13"/>
  <c r="Z35" i="13"/>
  <c r="Y35" i="13"/>
  <c r="Z126" i="13"/>
  <c r="Y126" i="13"/>
  <c r="Z42" i="13"/>
  <c r="Y42" i="13"/>
  <c r="Z115" i="13"/>
  <c r="Y115" i="13"/>
  <c r="Z31" i="13"/>
  <c r="Y31" i="13"/>
  <c r="Z114" i="13"/>
  <c r="Y114" i="13"/>
  <c r="Z13" i="13"/>
  <c r="Y13" i="13"/>
  <c r="Z128" i="13"/>
  <c r="Y128" i="13"/>
  <c r="Z135" i="13"/>
  <c r="Y135" i="13"/>
  <c r="Z85" i="13"/>
  <c r="Y85" i="13"/>
  <c r="Y25" i="13"/>
  <c r="Z25" i="13"/>
  <c r="Z91" i="13"/>
  <c r="Y91" i="13"/>
  <c r="Z46" i="13"/>
  <c r="Y46" i="13"/>
  <c r="Z82" i="13"/>
  <c r="Y82" i="13"/>
  <c r="Z129" i="13"/>
  <c r="Y129" i="13"/>
  <c r="Z45" i="13"/>
  <c r="Y45" i="13"/>
  <c r="Z16" i="13"/>
  <c r="Y16" i="13"/>
  <c r="Z157" i="13"/>
  <c r="Y157" i="13"/>
  <c r="Z97" i="13"/>
  <c r="Y97" i="13"/>
  <c r="Z68" i="13"/>
  <c r="Y68" i="13"/>
  <c r="Z127" i="13"/>
  <c r="Y127" i="13"/>
  <c r="Z76" i="13"/>
  <c r="Y76" i="13"/>
  <c r="Z117" i="13"/>
  <c r="Y117" i="13"/>
  <c r="Y57" i="13"/>
  <c r="Z57" i="13"/>
  <c r="Z107" i="13"/>
  <c r="Y107" i="13"/>
  <c r="Z23" i="13"/>
  <c r="Y23" i="13"/>
  <c r="Z106" i="13"/>
  <c r="Y106" i="13"/>
  <c r="Z36" i="13"/>
  <c r="Y36" i="13"/>
  <c r="Z95" i="13"/>
  <c r="Y95" i="13"/>
  <c r="Z140" i="13"/>
  <c r="Y140" i="13"/>
  <c r="Z77" i="13"/>
  <c r="Y77" i="13"/>
  <c r="Z17" i="13"/>
  <c r="Y17" i="13"/>
  <c r="Z26" i="13"/>
  <c r="Y26" i="13"/>
  <c r="Z149" i="13"/>
  <c r="Y149" i="13"/>
  <c r="Z89" i="13"/>
  <c r="Y89" i="13"/>
  <c r="Y80" i="13"/>
  <c r="Z80" i="13"/>
  <c r="Z110" i="13"/>
  <c r="Y110" i="13"/>
  <c r="Z148" i="13"/>
  <c r="Y148" i="13"/>
  <c r="Z51" i="13"/>
  <c r="Y51" i="13"/>
  <c r="Z136" i="13"/>
  <c r="Y136" i="13"/>
  <c r="Z132" i="13"/>
  <c r="Y132" i="13"/>
  <c r="Z88" i="13"/>
  <c r="Y88" i="13"/>
  <c r="Z30" i="13"/>
  <c r="Y30" i="13"/>
  <c r="Y54" i="13"/>
  <c r="Z54" i="13"/>
  <c r="Z121" i="13"/>
  <c r="Y121" i="13"/>
  <c r="Z28" i="13"/>
  <c r="Y28" i="13"/>
  <c r="Z87" i="13"/>
  <c r="Y87" i="13"/>
  <c r="Z155" i="13"/>
  <c r="Y155" i="13"/>
  <c r="Z100" i="13"/>
  <c r="Y100" i="13"/>
  <c r="Z159" i="13"/>
  <c r="Y159" i="13"/>
  <c r="Z71" i="13"/>
  <c r="Y71" i="13"/>
  <c r="Z141" i="13"/>
  <c r="Y141" i="13"/>
  <c r="Z81" i="13"/>
  <c r="Y81" i="13"/>
  <c r="Z48" i="13"/>
  <c r="Y48" i="13"/>
  <c r="Z86" i="13"/>
  <c r="Y86" i="13"/>
  <c r="Z153" i="13"/>
  <c r="Y153" i="13"/>
  <c r="Y18" i="13"/>
  <c r="Z18" i="13"/>
  <c r="Z144" i="13"/>
  <c r="Y144" i="13"/>
  <c r="Z104" i="13"/>
  <c r="Y104" i="13"/>
  <c r="Z108" i="13"/>
  <c r="Y108" i="13"/>
  <c r="Z160" i="13"/>
  <c r="Y160" i="13"/>
  <c r="Y75" i="13"/>
  <c r="Z75" i="13"/>
  <c r="Y158" i="13"/>
  <c r="Z158" i="13"/>
  <c r="Z74" i="13"/>
  <c r="Y74" i="13"/>
  <c r="Z37" i="13"/>
  <c r="Y37" i="13"/>
  <c r="Z152" i="13"/>
  <c r="Y152" i="13"/>
  <c r="Z154" i="13"/>
  <c r="Y154" i="13"/>
  <c r="Z118" i="13"/>
  <c r="Y118" i="13"/>
  <c r="Z34" i="13"/>
  <c r="Y34" i="13"/>
  <c r="Z92" i="13"/>
  <c r="Y92" i="13"/>
  <c r="Z151" i="13"/>
  <c r="Y151" i="13"/>
  <c r="Y109" i="13"/>
  <c r="Z109" i="13"/>
  <c r="Z20" i="13"/>
  <c r="Y20" i="13"/>
  <c r="Z120" i="13"/>
  <c r="Y120" i="13"/>
  <c r="Z113" i="13"/>
  <c r="Y113" i="13"/>
  <c r="Z78" i="13"/>
  <c r="Y78" i="13"/>
  <c r="Z145" i="13"/>
  <c r="Y145" i="13"/>
  <c r="Z67" i="13"/>
  <c r="Y67" i="13"/>
  <c r="Z150" i="13"/>
  <c r="Y150" i="13"/>
  <c r="Z66" i="13"/>
  <c r="Y66" i="13"/>
  <c r="Z84" i="13"/>
  <c r="Y84" i="13"/>
  <c r="Z83" i="13"/>
  <c r="Y83" i="13"/>
  <c r="Z62" i="13"/>
  <c r="Y62" i="13"/>
  <c r="Z50" i="13"/>
  <c r="Y50" i="13"/>
  <c r="Z64" i="13"/>
  <c r="Y64" i="13"/>
  <c r="Z24" i="13"/>
  <c r="Y24" i="13"/>
  <c r="Z55" i="13"/>
  <c r="Y55" i="13"/>
  <c r="Z138" i="13"/>
  <c r="Y138" i="13"/>
  <c r="Z101" i="13"/>
  <c r="Y101" i="13"/>
  <c r="Z41" i="13"/>
  <c r="Y41" i="13"/>
  <c r="Z99" i="13"/>
  <c r="Y99" i="13"/>
  <c r="Z15" i="13"/>
  <c r="Y15" i="13"/>
  <c r="Z98" i="13"/>
  <c r="Y98" i="13"/>
  <c r="Z156" i="13"/>
  <c r="Y156" i="13"/>
  <c r="Z112" i="13"/>
  <c r="Y112" i="13"/>
  <c r="Z96" i="13"/>
  <c r="Y96" i="13"/>
  <c r="Z69" i="13"/>
  <c r="Y69" i="13"/>
  <c r="Z56" i="13"/>
  <c r="Y56" i="13"/>
  <c r="Z59" i="13"/>
  <c r="Y59" i="13"/>
  <c r="Z142" i="13"/>
  <c r="Y142" i="13"/>
  <c r="Z58" i="13"/>
  <c r="Y58" i="13"/>
  <c r="Z131" i="13"/>
  <c r="Y131" i="13"/>
  <c r="Z47" i="13"/>
  <c r="Y47" i="13"/>
  <c r="Z130" i="13"/>
  <c r="Y130" i="13"/>
  <c r="I47" i="8"/>
  <c r="J47" i="8" s="1"/>
  <c r="AA15" i="13" l="1"/>
  <c r="T15" i="13"/>
  <c r="AA112" i="13"/>
  <c r="T112" i="13"/>
  <c r="AA75" i="13"/>
  <c r="T75" i="13"/>
  <c r="AA131" i="13"/>
  <c r="T131" i="13"/>
  <c r="AA156" i="13"/>
  <c r="T156" i="13"/>
  <c r="AA24" i="13"/>
  <c r="T24" i="13"/>
  <c r="AA67" i="13"/>
  <c r="T67" i="13"/>
  <c r="AA92" i="13"/>
  <c r="T92" i="13"/>
  <c r="AA48" i="13"/>
  <c r="T48" i="13"/>
  <c r="AA28" i="13"/>
  <c r="T28" i="13"/>
  <c r="AA148" i="13"/>
  <c r="T148" i="13"/>
  <c r="AA140" i="13"/>
  <c r="T140" i="13"/>
  <c r="AA76" i="13"/>
  <c r="T76" i="13"/>
  <c r="AA82" i="13"/>
  <c r="T82" i="13"/>
  <c r="AA114" i="13"/>
  <c r="T114" i="13"/>
  <c r="AA126" i="13"/>
  <c r="T126" i="13"/>
  <c r="AA93" i="13"/>
  <c r="T93" i="13"/>
  <c r="AA124" i="13"/>
  <c r="T124" i="13"/>
  <c r="AA103" i="13"/>
  <c r="T103" i="13"/>
  <c r="AA43" i="13"/>
  <c r="T43" i="13"/>
  <c r="AA111" i="13"/>
  <c r="T111" i="13"/>
  <c r="AA123" i="13"/>
  <c r="T123" i="13"/>
  <c r="AA40" i="13"/>
  <c r="T40" i="13"/>
  <c r="AA105" i="13"/>
  <c r="T105" i="13"/>
  <c r="AA60" i="13"/>
  <c r="T60" i="13"/>
  <c r="AA134" i="13"/>
  <c r="T134" i="13"/>
  <c r="AA47" i="13"/>
  <c r="T47" i="13"/>
  <c r="AA62" i="13"/>
  <c r="T62" i="13"/>
  <c r="AA56" i="13"/>
  <c r="T56" i="13"/>
  <c r="AA41" i="13"/>
  <c r="T41" i="13"/>
  <c r="AA83" i="13"/>
  <c r="T83" i="13"/>
  <c r="AA120" i="13"/>
  <c r="T120" i="13"/>
  <c r="AA152" i="13"/>
  <c r="T152" i="13"/>
  <c r="AA144" i="13"/>
  <c r="T144" i="13"/>
  <c r="AA159" i="13"/>
  <c r="T159" i="13"/>
  <c r="AA88" i="13"/>
  <c r="T88" i="13"/>
  <c r="AA149" i="13"/>
  <c r="T149" i="13"/>
  <c r="AA23" i="13"/>
  <c r="T23" i="13"/>
  <c r="AA157" i="13"/>
  <c r="T157" i="13"/>
  <c r="AA85" i="13"/>
  <c r="T85" i="13"/>
  <c r="AA146" i="13"/>
  <c r="T146" i="13"/>
  <c r="AA18" i="13"/>
  <c r="T18" i="13"/>
  <c r="AA38" i="13"/>
  <c r="T38" i="13"/>
  <c r="AA96" i="13"/>
  <c r="T96" i="13"/>
  <c r="AA55" i="13"/>
  <c r="T55" i="13"/>
  <c r="AA58" i="13"/>
  <c r="T58" i="13"/>
  <c r="AA98" i="13"/>
  <c r="T98" i="13"/>
  <c r="AA64" i="13"/>
  <c r="T64" i="13"/>
  <c r="AA84" i="13"/>
  <c r="T84" i="13"/>
  <c r="AA20" i="13"/>
  <c r="T20" i="13"/>
  <c r="AA37" i="13"/>
  <c r="T37" i="13"/>
  <c r="AA81" i="13"/>
  <c r="T81" i="13"/>
  <c r="AA121" i="13"/>
  <c r="T121" i="13"/>
  <c r="AA110" i="13"/>
  <c r="T110" i="13"/>
  <c r="AA95" i="13"/>
  <c r="T95" i="13"/>
  <c r="AA107" i="13"/>
  <c r="T107" i="13"/>
  <c r="AA127" i="13"/>
  <c r="T127" i="13"/>
  <c r="AA46" i="13"/>
  <c r="T46" i="13"/>
  <c r="AA135" i="13"/>
  <c r="T135" i="13"/>
  <c r="AA31" i="13"/>
  <c r="T31" i="13"/>
  <c r="AA35" i="13"/>
  <c r="T35" i="13"/>
  <c r="AA63" i="13"/>
  <c r="T63" i="13"/>
  <c r="AA32" i="13"/>
  <c r="T32" i="13"/>
  <c r="AA72" i="13"/>
  <c r="T72" i="13"/>
  <c r="AA44" i="13"/>
  <c r="T44" i="13"/>
  <c r="AA65" i="13"/>
  <c r="T65" i="13"/>
  <c r="AA52" i="13"/>
  <c r="T52" i="13"/>
  <c r="AA73" i="13"/>
  <c r="T73" i="13"/>
  <c r="AA61" i="13"/>
  <c r="T61" i="13"/>
  <c r="AA139" i="13"/>
  <c r="T139" i="13"/>
  <c r="AA49" i="13"/>
  <c r="T49" i="13"/>
  <c r="AA99" i="13"/>
  <c r="T99" i="13"/>
  <c r="AA69" i="13"/>
  <c r="T69" i="13"/>
  <c r="AA101" i="13"/>
  <c r="T101" i="13"/>
  <c r="AA145" i="13"/>
  <c r="T145" i="13"/>
  <c r="AA34" i="13"/>
  <c r="T34" i="13"/>
  <c r="AA160" i="13"/>
  <c r="T160" i="13"/>
  <c r="AA100" i="13"/>
  <c r="T100" i="13"/>
  <c r="AA132" i="13"/>
  <c r="T132" i="13"/>
  <c r="AA26" i="13"/>
  <c r="T26" i="13"/>
  <c r="AA16" i="13"/>
  <c r="T16" i="13"/>
  <c r="AA109" i="13"/>
  <c r="T109" i="13"/>
  <c r="AA54" i="13"/>
  <c r="T54" i="13"/>
  <c r="AA80" i="13"/>
  <c r="T80" i="13"/>
  <c r="AA57" i="13"/>
  <c r="T57" i="13"/>
  <c r="AA130" i="13"/>
  <c r="T130" i="13"/>
  <c r="AA138" i="13"/>
  <c r="T138" i="13"/>
  <c r="AA66" i="13"/>
  <c r="T66" i="13"/>
  <c r="AA74" i="13"/>
  <c r="T74" i="13"/>
  <c r="AA153" i="13"/>
  <c r="T153" i="13"/>
  <c r="AA155" i="13"/>
  <c r="T155" i="13"/>
  <c r="AA17" i="13"/>
  <c r="T17" i="13"/>
  <c r="AA68" i="13"/>
  <c r="T68" i="13"/>
  <c r="AA91" i="13"/>
  <c r="T91" i="13"/>
  <c r="AA128" i="13"/>
  <c r="T128" i="13"/>
  <c r="AA14" i="13"/>
  <c r="T14" i="13"/>
  <c r="AA147" i="13"/>
  <c r="T147" i="13"/>
  <c r="AA22" i="13"/>
  <c r="T22" i="13"/>
  <c r="AA116" i="13"/>
  <c r="T116" i="13"/>
  <c r="AA137" i="13"/>
  <c r="T137" i="13"/>
  <c r="AA125" i="13"/>
  <c r="T125" i="13"/>
  <c r="AA122" i="13"/>
  <c r="T122" i="13"/>
  <c r="AA133" i="13"/>
  <c r="T133" i="13"/>
  <c r="AA79" i="13"/>
  <c r="T79" i="13"/>
  <c r="AA27" i="13"/>
  <c r="T27" i="13"/>
  <c r="AA94" i="13"/>
  <c r="T94" i="13"/>
  <c r="AA29" i="13"/>
  <c r="T29" i="13"/>
  <c r="AA142" i="13"/>
  <c r="T142" i="13"/>
  <c r="AA50" i="13"/>
  <c r="T50" i="13"/>
  <c r="AA78" i="13"/>
  <c r="T78" i="13"/>
  <c r="AA118" i="13"/>
  <c r="T118" i="13"/>
  <c r="AA108" i="13"/>
  <c r="T108" i="13"/>
  <c r="AA141" i="13"/>
  <c r="T141" i="13"/>
  <c r="AA136" i="13"/>
  <c r="T136" i="13"/>
  <c r="AA36" i="13"/>
  <c r="T36" i="13"/>
  <c r="AA45" i="13"/>
  <c r="T45" i="13"/>
  <c r="AA115" i="13"/>
  <c r="T115" i="13"/>
  <c r="AA158" i="13"/>
  <c r="T158" i="13"/>
  <c r="AA25" i="13"/>
  <c r="T25" i="13"/>
  <c r="AA33" i="13"/>
  <c r="T33" i="13"/>
  <c r="AA90" i="13"/>
  <c r="T90" i="13"/>
  <c r="AA59" i="13"/>
  <c r="T59" i="13"/>
  <c r="AA150" i="13"/>
  <c r="T150" i="13"/>
  <c r="AA113" i="13"/>
  <c r="T113" i="13"/>
  <c r="AA151" i="13"/>
  <c r="T151" i="13"/>
  <c r="AA154" i="13"/>
  <c r="T154" i="13"/>
  <c r="AA104" i="13"/>
  <c r="T104" i="13"/>
  <c r="AA86" i="13"/>
  <c r="T86" i="13"/>
  <c r="AA71" i="13"/>
  <c r="T71" i="13"/>
  <c r="AA87" i="13"/>
  <c r="T87" i="13"/>
  <c r="AA30" i="13"/>
  <c r="T30" i="13"/>
  <c r="AA51" i="13"/>
  <c r="T51" i="13"/>
  <c r="AA89" i="13"/>
  <c r="T89" i="13"/>
  <c r="AA77" i="13"/>
  <c r="T77" i="13"/>
  <c r="AA106" i="13"/>
  <c r="T106" i="13"/>
  <c r="AA117" i="13"/>
  <c r="T117" i="13"/>
  <c r="AA97" i="13"/>
  <c r="T97" i="13"/>
  <c r="AA129" i="13"/>
  <c r="T129" i="13"/>
  <c r="AA13" i="13"/>
  <c r="T13" i="13"/>
  <c r="AA42" i="13"/>
  <c r="T42" i="13"/>
  <c r="AA53" i="13"/>
  <c r="T53" i="13"/>
  <c r="AA143" i="13"/>
  <c r="T143" i="13"/>
  <c r="AA11" i="13"/>
  <c r="T11" i="13"/>
  <c r="AA70" i="13"/>
  <c r="T70" i="13"/>
  <c r="AA102" i="13"/>
  <c r="T102" i="13"/>
  <c r="AA39" i="13"/>
  <c r="T39" i="13"/>
  <c r="AA12" i="13"/>
  <c r="T12" i="13"/>
  <c r="AA119" i="13"/>
  <c r="T119" i="13"/>
  <c r="AA21" i="13"/>
  <c r="T21" i="13"/>
  <c r="AA19" i="13"/>
  <c r="T19" i="13"/>
  <c r="I48" i="8"/>
  <c r="J48" i="8" s="1"/>
  <c r="R70" i="13" l="1"/>
  <c r="S70" i="13" s="1"/>
  <c r="U70" i="13"/>
  <c r="R86" i="13"/>
  <c r="S86" i="13" s="1"/>
  <c r="U86" i="13"/>
  <c r="R45" i="13"/>
  <c r="S45" i="13" s="1"/>
  <c r="U45" i="13"/>
  <c r="R137" i="13"/>
  <c r="S137" i="13" s="1"/>
  <c r="U137" i="13"/>
  <c r="U80" i="13"/>
  <c r="R80" i="13"/>
  <c r="S80" i="13" s="1"/>
  <c r="U99" i="13"/>
  <c r="R99" i="13"/>
  <c r="S99" i="13" s="1"/>
  <c r="R81" i="13"/>
  <c r="S81" i="13" s="1"/>
  <c r="U81" i="13"/>
  <c r="U96" i="13"/>
  <c r="R96" i="13"/>
  <c r="S96" i="13" s="1"/>
  <c r="R105" i="13"/>
  <c r="S105" i="13" s="1"/>
  <c r="U105" i="13"/>
  <c r="U131" i="13"/>
  <c r="R131" i="13"/>
  <c r="S131" i="13" s="1"/>
  <c r="R42" i="13"/>
  <c r="S42" i="13" s="1"/>
  <c r="U42" i="13"/>
  <c r="R113" i="13"/>
  <c r="S113" i="13" s="1"/>
  <c r="U113" i="13"/>
  <c r="R142" i="13"/>
  <c r="S142" i="13" s="1"/>
  <c r="U142" i="13"/>
  <c r="R17" i="13"/>
  <c r="S17" i="13" s="1"/>
  <c r="U17" i="13"/>
  <c r="R34" i="13"/>
  <c r="S34" i="13" s="1"/>
  <c r="U34" i="13"/>
  <c r="U72" i="13"/>
  <c r="R72" i="13"/>
  <c r="S72" i="13" s="1"/>
  <c r="U64" i="13"/>
  <c r="R64" i="13"/>
  <c r="S64" i="13" s="1"/>
  <c r="U120" i="13"/>
  <c r="R120" i="13"/>
  <c r="S120" i="13" s="1"/>
  <c r="R43" i="13"/>
  <c r="S43" i="13" s="1"/>
  <c r="U43" i="13"/>
  <c r="U92" i="13"/>
  <c r="R92" i="13"/>
  <c r="S92" i="13" s="1"/>
  <c r="U12" i="13"/>
  <c r="R12" i="13"/>
  <c r="S12" i="13" s="1"/>
  <c r="R11" i="13"/>
  <c r="S11" i="13" s="1"/>
  <c r="U11" i="13"/>
  <c r="U13" i="13"/>
  <c r="R13" i="13"/>
  <c r="S13" i="13" s="1"/>
  <c r="R106" i="13"/>
  <c r="S106" i="13" s="1"/>
  <c r="U106" i="13"/>
  <c r="R30" i="13"/>
  <c r="S30" i="13" s="1"/>
  <c r="U30" i="13"/>
  <c r="U104" i="13"/>
  <c r="R104" i="13"/>
  <c r="S104" i="13" s="1"/>
  <c r="R150" i="13"/>
  <c r="S150" i="13" s="1"/>
  <c r="U150" i="13"/>
  <c r="R25" i="13"/>
  <c r="S25" i="13" s="1"/>
  <c r="U25" i="13"/>
  <c r="U36" i="13"/>
  <c r="R36" i="13"/>
  <c r="S36" i="13" s="1"/>
  <c r="R118" i="13"/>
  <c r="S118" i="13" s="1"/>
  <c r="U118" i="13"/>
  <c r="U29" i="13"/>
  <c r="R29" i="13"/>
  <c r="S29" i="13" s="1"/>
  <c r="R133" i="13"/>
  <c r="S133" i="13" s="1"/>
  <c r="U133" i="13"/>
  <c r="U116" i="13"/>
  <c r="R116" i="13"/>
  <c r="S116" i="13" s="1"/>
  <c r="U128" i="13"/>
  <c r="R128" i="13"/>
  <c r="S128" i="13" s="1"/>
  <c r="U155" i="13"/>
  <c r="R155" i="13"/>
  <c r="S155" i="13" s="1"/>
  <c r="R138" i="13"/>
  <c r="S138" i="13" s="1"/>
  <c r="U138" i="13"/>
  <c r="R54" i="13"/>
  <c r="S54" i="13" s="1"/>
  <c r="U54" i="13"/>
  <c r="U132" i="13"/>
  <c r="R132" i="13"/>
  <c r="S132" i="13" s="1"/>
  <c r="R145" i="13"/>
  <c r="S145" i="13" s="1"/>
  <c r="U145" i="13"/>
  <c r="R49" i="13"/>
  <c r="S49" i="13" s="1"/>
  <c r="U49" i="13"/>
  <c r="U52" i="13"/>
  <c r="R52" i="13"/>
  <c r="S52" i="13" s="1"/>
  <c r="U32" i="13"/>
  <c r="R32" i="13"/>
  <c r="S32" i="13" s="1"/>
  <c r="R135" i="13"/>
  <c r="S135" i="13" s="1"/>
  <c r="U135" i="13"/>
  <c r="U95" i="13"/>
  <c r="R95" i="13"/>
  <c r="S95" i="13" s="1"/>
  <c r="U37" i="13"/>
  <c r="R37" i="13"/>
  <c r="S37" i="13" s="1"/>
  <c r="R98" i="13"/>
  <c r="S98" i="13" s="1"/>
  <c r="U98" i="13"/>
  <c r="R38" i="13"/>
  <c r="S38" i="13" s="1"/>
  <c r="U38" i="13"/>
  <c r="R157" i="13"/>
  <c r="S157" i="13" s="1"/>
  <c r="U157" i="13"/>
  <c r="U159" i="13"/>
  <c r="R159" i="13"/>
  <c r="S159" i="13" s="1"/>
  <c r="R83" i="13"/>
  <c r="S83" i="13" s="1"/>
  <c r="U83" i="13"/>
  <c r="U47" i="13"/>
  <c r="R47" i="13"/>
  <c r="S47" i="13" s="1"/>
  <c r="U40" i="13"/>
  <c r="R40" i="13"/>
  <c r="S40" i="13" s="1"/>
  <c r="R103" i="13"/>
  <c r="S103" i="13" s="1"/>
  <c r="U103" i="13"/>
  <c r="R114" i="13"/>
  <c r="S114" i="13" s="1"/>
  <c r="U114" i="13"/>
  <c r="U148" i="13"/>
  <c r="R148" i="13"/>
  <c r="S148" i="13" s="1"/>
  <c r="R67" i="13"/>
  <c r="S67" i="13" s="1"/>
  <c r="U67" i="13"/>
  <c r="U75" i="13"/>
  <c r="R75" i="13"/>
  <c r="S75" i="13" s="1"/>
  <c r="R119" i="13"/>
  <c r="S119" i="13" s="1"/>
  <c r="U119" i="13"/>
  <c r="R51" i="13"/>
  <c r="S51" i="13" s="1"/>
  <c r="U51" i="13"/>
  <c r="R33" i="13"/>
  <c r="S33" i="13" s="1"/>
  <c r="U33" i="13"/>
  <c r="U79" i="13"/>
  <c r="R79" i="13"/>
  <c r="S79" i="13" s="1"/>
  <c r="R66" i="13"/>
  <c r="S66" i="13" s="1"/>
  <c r="U66" i="13"/>
  <c r="R73" i="13"/>
  <c r="S73" i="13" s="1"/>
  <c r="U73" i="13"/>
  <c r="R107" i="13"/>
  <c r="S107" i="13" s="1"/>
  <c r="U107" i="13"/>
  <c r="R85" i="13"/>
  <c r="S85" i="13" s="1"/>
  <c r="U85" i="13"/>
  <c r="R62" i="13"/>
  <c r="S62" i="13" s="1"/>
  <c r="U62" i="13"/>
  <c r="R126" i="13"/>
  <c r="S126" i="13" s="1"/>
  <c r="U126" i="13"/>
  <c r="R117" i="13"/>
  <c r="S117" i="13" s="1"/>
  <c r="U117" i="13"/>
  <c r="U108" i="13"/>
  <c r="R108" i="13"/>
  <c r="S108" i="13" s="1"/>
  <c r="R14" i="13"/>
  <c r="S14" i="13" s="1"/>
  <c r="U14" i="13"/>
  <c r="R26" i="13"/>
  <c r="S26" i="13" s="1"/>
  <c r="U26" i="13"/>
  <c r="R31" i="13"/>
  <c r="S31" i="13" s="1"/>
  <c r="U31" i="13"/>
  <c r="U88" i="13"/>
  <c r="R88" i="13"/>
  <c r="S88" i="13" s="1"/>
  <c r="U140" i="13"/>
  <c r="R140" i="13"/>
  <c r="S140" i="13" s="1"/>
  <c r="U19" i="13"/>
  <c r="R19" i="13"/>
  <c r="S19" i="13" s="1"/>
  <c r="R39" i="13"/>
  <c r="S39" i="13" s="1"/>
  <c r="U39" i="13"/>
  <c r="U143" i="13"/>
  <c r="R143" i="13"/>
  <c r="S143" i="13" s="1"/>
  <c r="R129" i="13"/>
  <c r="S129" i="13" s="1"/>
  <c r="U129" i="13"/>
  <c r="U77" i="13"/>
  <c r="R77" i="13"/>
  <c r="S77" i="13" s="1"/>
  <c r="R87" i="13"/>
  <c r="S87" i="13" s="1"/>
  <c r="U87" i="13"/>
  <c r="R154" i="13"/>
  <c r="S154" i="13" s="1"/>
  <c r="U154" i="13"/>
  <c r="U59" i="13"/>
  <c r="R59" i="13"/>
  <c r="S59" i="13" s="1"/>
  <c r="R158" i="13"/>
  <c r="S158" i="13" s="1"/>
  <c r="U158" i="13"/>
  <c r="U136" i="13"/>
  <c r="R136" i="13"/>
  <c r="S136" i="13" s="1"/>
  <c r="R78" i="13"/>
  <c r="S78" i="13" s="1"/>
  <c r="U78" i="13"/>
  <c r="R94" i="13"/>
  <c r="S94" i="13" s="1"/>
  <c r="U94" i="13"/>
  <c r="R122" i="13"/>
  <c r="S122" i="13" s="1"/>
  <c r="U122" i="13"/>
  <c r="R22" i="13"/>
  <c r="S22" i="13" s="1"/>
  <c r="U22" i="13"/>
  <c r="U91" i="13"/>
  <c r="R91" i="13"/>
  <c r="S91" i="13" s="1"/>
  <c r="R153" i="13"/>
  <c r="S153" i="13" s="1"/>
  <c r="U153" i="13"/>
  <c r="R130" i="13"/>
  <c r="S130" i="13" s="1"/>
  <c r="U130" i="13"/>
  <c r="U109" i="13"/>
  <c r="R109" i="13"/>
  <c r="S109" i="13" s="1"/>
  <c r="U100" i="13"/>
  <c r="R100" i="13"/>
  <c r="S100" i="13" s="1"/>
  <c r="U101" i="13"/>
  <c r="R101" i="13"/>
  <c r="S101" i="13" s="1"/>
  <c r="R139" i="13"/>
  <c r="S139" i="13" s="1"/>
  <c r="U139" i="13"/>
  <c r="R65" i="13"/>
  <c r="S65" i="13" s="1"/>
  <c r="U65" i="13"/>
  <c r="U63" i="13"/>
  <c r="R63" i="13"/>
  <c r="S63" i="13" s="1"/>
  <c r="R46" i="13"/>
  <c r="S46" i="13" s="1"/>
  <c r="U46" i="13"/>
  <c r="R110" i="13"/>
  <c r="S110" i="13" s="1"/>
  <c r="U110" i="13"/>
  <c r="U20" i="13"/>
  <c r="R20" i="13"/>
  <c r="S20" i="13" s="1"/>
  <c r="R58" i="13"/>
  <c r="S58" i="13" s="1"/>
  <c r="U58" i="13"/>
  <c r="R18" i="13"/>
  <c r="S18" i="13" s="1"/>
  <c r="U18" i="13"/>
  <c r="U23" i="13"/>
  <c r="R23" i="13"/>
  <c r="S23" i="13" s="1"/>
  <c r="U144" i="13"/>
  <c r="R144" i="13"/>
  <c r="S144" i="13" s="1"/>
  <c r="R41" i="13"/>
  <c r="S41" i="13" s="1"/>
  <c r="U41" i="13"/>
  <c r="R134" i="13"/>
  <c r="S134" i="13" s="1"/>
  <c r="U134" i="13"/>
  <c r="R123" i="13"/>
  <c r="S123" i="13" s="1"/>
  <c r="U123" i="13"/>
  <c r="U124" i="13"/>
  <c r="R124" i="13"/>
  <c r="S124" i="13" s="1"/>
  <c r="R82" i="13"/>
  <c r="S82" i="13" s="1"/>
  <c r="U82" i="13"/>
  <c r="U28" i="13"/>
  <c r="R28" i="13"/>
  <c r="S28" i="13" s="1"/>
  <c r="U24" i="13"/>
  <c r="R24" i="13"/>
  <c r="S24" i="13" s="1"/>
  <c r="U112" i="13"/>
  <c r="R112" i="13"/>
  <c r="S112" i="13" s="1"/>
  <c r="U21" i="13"/>
  <c r="R21" i="13"/>
  <c r="S21" i="13" s="1"/>
  <c r="R102" i="13"/>
  <c r="S102" i="13" s="1"/>
  <c r="U102" i="13"/>
  <c r="U53" i="13"/>
  <c r="R53" i="13"/>
  <c r="S53" i="13" s="1"/>
  <c r="R97" i="13"/>
  <c r="S97" i="13" s="1"/>
  <c r="U97" i="13"/>
  <c r="R89" i="13"/>
  <c r="S89" i="13" s="1"/>
  <c r="U89" i="13"/>
  <c r="R71" i="13"/>
  <c r="S71" i="13" s="1"/>
  <c r="U71" i="13"/>
  <c r="R151" i="13"/>
  <c r="S151" i="13" s="1"/>
  <c r="U151" i="13"/>
  <c r="R90" i="13"/>
  <c r="S90" i="13" s="1"/>
  <c r="U90" i="13"/>
  <c r="U115" i="13"/>
  <c r="R115" i="13"/>
  <c r="S115" i="13" s="1"/>
  <c r="R141" i="13"/>
  <c r="S141" i="13" s="1"/>
  <c r="U141" i="13"/>
  <c r="R50" i="13"/>
  <c r="S50" i="13" s="1"/>
  <c r="U50" i="13"/>
  <c r="U27" i="13"/>
  <c r="R27" i="13"/>
  <c r="S27" i="13" s="1"/>
  <c r="U125" i="13"/>
  <c r="R125" i="13"/>
  <c r="S125" i="13" s="1"/>
  <c r="R147" i="13"/>
  <c r="S147" i="13" s="1"/>
  <c r="U147" i="13"/>
  <c r="U68" i="13"/>
  <c r="R68" i="13"/>
  <c r="S68" i="13" s="1"/>
  <c r="R74" i="13"/>
  <c r="S74" i="13" s="1"/>
  <c r="U74" i="13"/>
  <c r="R57" i="13"/>
  <c r="S57" i="13" s="1"/>
  <c r="U57" i="13"/>
  <c r="U16" i="13"/>
  <c r="R16" i="13"/>
  <c r="S16" i="13" s="1"/>
  <c r="U160" i="13"/>
  <c r="R160" i="13"/>
  <c r="S160" i="13" s="1"/>
  <c r="R69" i="13"/>
  <c r="S69" i="13" s="1"/>
  <c r="U69" i="13"/>
  <c r="R61" i="13"/>
  <c r="S61" i="13" s="1"/>
  <c r="U61" i="13"/>
  <c r="U44" i="13"/>
  <c r="R44" i="13"/>
  <c r="S44" i="13" s="1"/>
  <c r="U35" i="13"/>
  <c r="R35" i="13"/>
  <c r="S35" i="13" s="1"/>
  <c r="U127" i="13"/>
  <c r="R127" i="13"/>
  <c r="S127" i="13" s="1"/>
  <c r="R121" i="13"/>
  <c r="S121" i="13" s="1"/>
  <c r="U121" i="13"/>
  <c r="U84" i="13"/>
  <c r="R84" i="13"/>
  <c r="S84" i="13" s="1"/>
  <c r="R55" i="13"/>
  <c r="S55" i="13" s="1"/>
  <c r="U55" i="13"/>
  <c r="R146" i="13"/>
  <c r="S146" i="13" s="1"/>
  <c r="U146" i="13"/>
  <c r="R149" i="13"/>
  <c r="S149" i="13" s="1"/>
  <c r="U149" i="13"/>
  <c r="U152" i="13"/>
  <c r="R152" i="13"/>
  <c r="S152" i="13" s="1"/>
  <c r="U56" i="13"/>
  <c r="R56" i="13"/>
  <c r="S56" i="13" s="1"/>
  <c r="U60" i="13"/>
  <c r="R60" i="13"/>
  <c r="S60" i="13" s="1"/>
  <c r="U111" i="13"/>
  <c r="R111" i="13"/>
  <c r="S111" i="13" s="1"/>
  <c r="R93" i="13"/>
  <c r="S93" i="13" s="1"/>
  <c r="U93" i="13"/>
  <c r="U76" i="13"/>
  <c r="R76" i="13"/>
  <c r="S76" i="13" s="1"/>
  <c r="U48" i="13"/>
  <c r="R48" i="13"/>
  <c r="S48" i="13" s="1"/>
  <c r="U156" i="13"/>
  <c r="R156" i="13"/>
  <c r="S156" i="13" s="1"/>
  <c r="R15" i="13"/>
  <c r="S15" i="13" s="1"/>
  <c r="U1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Madden</author>
  </authors>
  <commentList>
    <comment ref="R2" authorId="0" shapeId="0" xr:uid="{7DA20ADB-D212-48C7-9222-DE2ECEC15F0D}">
      <text>
        <r>
          <rPr>
            <sz val="9"/>
            <color indexed="81"/>
            <rFont val="Tahoma"/>
            <family val="2"/>
          </rPr>
          <t>Describe any other amenities or features in the Unit that factor into the price (Rent).</t>
        </r>
      </text>
    </comment>
  </commentList>
</comments>
</file>

<file path=xl/sharedStrings.xml><?xml version="1.0" encoding="utf-8"?>
<sst xmlns="http://schemas.openxmlformats.org/spreadsheetml/2006/main" count="220" uniqueCount="147">
  <si>
    <t>for a family of four</t>
  </si>
  <si>
    <t>Income</t>
  </si>
  <si>
    <t>Tenant</t>
  </si>
  <si>
    <t>HH Size</t>
  </si>
  <si>
    <t>Limit</t>
  </si>
  <si>
    <t>HH Factor</t>
  </si>
  <si>
    <t>Total</t>
  </si>
  <si>
    <t>As of:</t>
  </si>
  <si>
    <t>of AMI</t>
  </si>
  <si>
    <t>SRO</t>
  </si>
  <si>
    <t>Heating</t>
  </si>
  <si>
    <t>Natural Gas</t>
  </si>
  <si>
    <t>Electric</t>
  </si>
  <si>
    <t>Cooking</t>
  </si>
  <si>
    <t>Water Heating</t>
  </si>
  <si>
    <t>1BR</t>
  </si>
  <si>
    <t>2BR</t>
  </si>
  <si>
    <t>3BR</t>
  </si>
  <si>
    <t>4BR</t>
  </si>
  <si>
    <t>5BR</t>
  </si>
  <si>
    <t>Owner</t>
  </si>
  <si>
    <t>Gross</t>
  </si>
  <si>
    <t>Rent</t>
  </si>
  <si>
    <t>UA</t>
  </si>
  <si>
    <t>Net</t>
  </si>
  <si>
    <t>STUDIO</t>
  </si>
  <si>
    <t>Other Electric</t>
  </si>
  <si>
    <t>PAYOR</t>
  </si>
  <si>
    <t>TYPE</t>
  </si>
  <si>
    <t>Assumed</t>
  </si>
  <si>
    <t>Other: (please describe)</t>
  </si>
  <si>
    <t>Utility Allowances</t>
  </si>
  <si>
    <t>Total UA</t>
  </si>
  <si>
    <t>Assumed Rent Burden</t>
  </si>
  <si>
    <t>Inputs</t>
  </si>
  <si>
    <t>Rent and Income Limits - "MOHCD AMI"</t>
  </si>
  <si>
    <t>Project Name</t>
  </si>
  <si>
    <t>Studio</t>
  </si>
  <si>
    <t>Amount of Monthly Rental Assistance</t>
  </si>
  <si>
    <t>LOSP</t>
  </si>
  <si>
    <t>Yes</t>
  </si>
  <si>
    <t>Section 8 - Project-Based</t>
  </si>
  <si>
    <t>No</t>
  </si>
  <si>
    <t>Sec 8-Project-Based (Mod Rehab SRO)</t>
  </si>
  <si>
    <t>Other</t>
  </si>
  <si>
    <t>Section 8 - Tenant Voucher</t>
  </si>
  <si>
    <t>HOPWA</t>
  </si>
  <si>
    <t>PRAC - 202</t>
  </si>
  <si>
    <t>PRAC - 811</t>
  </si>
  <si>
    <t>S+C</t>
  </si>
  <si>
    <t>VASH</t>
  </si>
  <si>
    <t>HOME TBA</t>
  </si>
  <si>
    <t>DAH (DPH)</t>
  </si>
  <si>
    <t>HSA Master Lease</t>
  </si>
  <si>
    <t>Rent Supplement</t>
  </si>
  <si>
    <t>UA_Payor</t>
  </si>
  <si>
    <t>Utility_Type</t>
  </si>
  <si>
    <t>Unit_Type</t>
  </si>
  <si>
    <t>LISTS</t>
  </si>
  <si>
    <t>Yes_No</t>
  </si>
  <si>
    <t>Net Tenant Rent</t>
  </si>
  <si>
    <t>Rental_Subsidy</t>
  </si>
  <si>
    <t>None</t>
  </si>
  <si>
    <t>Waitlist Rent AMI</t>
  </si>
  <si>
    <t>Waitlist  Household Income</t>
  </si>
  <si>
    <t>Waitlist  Household Size</t>
  </si>
  <si>
    <t>Max Rent AMI</t>
  </si>
  <si>
    <t>Target AMI</t>
  </si>
  <si>
    <t>Property Tax</t>
  </si>
  <si>
    <t>Project Sponsor</t>
  </si>
  <si>
    <t>AMI Year</t>
  </si>
  <si>
    <t>SSP WAITLIST - GENERAL INFO</t>
  </si>
  <si>
    <t>SSP WAITLIST - RENT ROLL</t>
  </si>
  <si>
    <t>Row</t>
  </si>
  <si>
    <t>Unit Number</t>
  </si>
  <si>
    <t>Utility Allowance</t>
  </si>
  <si>
    <t>Rent Roll</t>
  </si>
  <si>
    <t>MOHCD AMI - derived from San Francisco, CA HUD Metro FMR Area - Median Family Income (Unadjusted AMI)</t>
  </si>
  <si>
    <t>Rent Roll Date</t>
  </si>
  <si>
    <r>
      <t xml:space="preserve">Unit Type
</t>
    </r>
    <r>
      <rPr>
        <sz val="12"/>
        <rFont val="Arial"/>
        <family val="2"/>
      </rPr>
      <t>(select below)</t>
    </r>
  </si>
  <si>
    <r>
      <rPr>
        <b/>
        <sz val="12"/>
        <rFont val="Arial"/>
        <family val="2"/>
      </rPr>
      <t xml:space="preserve">Rental Assistance Type </t>
    </r>
    <r>
      <rPr>
        <sz val="12"/>
        <rFont val="Arial"/>
        <family val="2"/>
      </rPr>
      <t xml:space="preserve">
(select below)</t>
    </r>
  </si>
  <si>
    <r>
      <t xml:space="preserve">Include Unit in Project Target AMI
</t>
    </r>
    <r>
      <rPr>
        <sz val="12"/>
        <rFont val="Arial"/>
        <family val="2"/>
      </rPr>
      <t>(select below)</t>
    </r>
  </si>
  <si>
    <t>Remarks</t>
  </si>
  <si>
    <t>Waitlist Gross Tenant Rent</t>
  </si>
  <si>
    <t>Waitlist 
Net 
Tenant Rent</t>
  </si>
  <si>
    <t>Multi-Family Apartment UA as published by SFHA</t>
  </si>
  <si>
    <t>Max</t>
  </si>
  <si>
    <t xml:space="preserve">Moderate </t>
  </si>
  <si>
    <t>80% AMI</t>
  </si>
  <si>
    <t>Gross Rent</t>
  </si>
  <si>
    <t>MOHCD AMI</t>
  </si>
  <si>
    <t>Rent and Income Limits - HCD</t>
  </si>
  <si>
    <t>ELI</t>
  </si>
  <si>
    <t>VLI</t>
  </si>
  <si>
    <t>LI</t>
  </si>
  <si>
    <t>Median</t>
  </si>
  <si>
    <t>Equivalent</t>
  </si>
  <si>
    <t>Min 
Rent 
AMI</t>
  </si>
  <si>
    <t>Average</t>
  </si>
  <si>
    <t>Project</t>
  </si>
  <si>
    <t>HH Income</t>
  </si>
  <si>
    <t>Current  Rent
 AMI</t>
  </si>
  <si>
    <t>HH 
Income
AMI</t>
  </si>
  <si>
    <r>
      <t xml:space="preserve">HH Size </t>
    </r>
    <r>
      <rPr>
        <sz val="12"/>
        <rFont val="Arial"/>
        <family val="2"/>
      </rPr>
      <t>(select below)</t>
    </r>
  </si>
  <si>
    <t>vacant</t>
  </si>
  <si>
    <t>Actuals are rounded to whole % AMI for DAHLIA</t>
  </si>
  <si>
    <t>1. General Info</t>
  </si>
  <si>
    <t>2. Rent Roll</t>
  </si>
  <si>
    <r>
      <rPr>
        <b/>
        <sz val="12"/>
        <rFont val="Arial"/>
        <family val="2"/>
      </rPr>
      <t>A.</t>
    </r>
    <r>
      <rPr>
        <sz val="12"/>
        <rFont val="Arial"/>
        <family val="2"/>
      </rPr>
      <t xml:space="preserve"> Enter Project Name, Project Sponsor and the date of the rent roll used for this workbook.</t>
    </r>
  </si>
  <si>
    <r>
      <rPr>
        <b/>
        <sz val="12"/>
        <rFont val="Arial"/>
        <family val="2"/>
      </rPr>
      <t>B.</t>
    </r>
    <r>
      <rPr>
        <sz val="12"/>
        <rFont val="Arial"/>
        <family val="2"/>
      </rPr>
      <t xml:space="preserve"> Utility Allowances: indicate whether each utility is paid for by the Owner or the Tenant.  Indicate whether heating, cooking and water heating is powered by electricity or gas.</t>
    </r>
  </si>
  <si>
    <r>
      <rPr>
        <b/>
        <sz val="12"/>
        <rFont val="Arial"/>
        <family val="2"/>
      </rPr>
      <t>A.</t>
    </r>
    <r>
      <rPr>
        <sz val="12"/>
        <rFont val="Arial"/>
        <family val="2"/>
      </rPr>
      <t xml:space="preserve"> Enter data here for all units in the project, except for a resident manager's unit.  Provide data in columns B-E, G, H and L.  If a unit is vacant, select "vacant" from the drop-down menu in column D and enter data under columns B and C only.</t>
    </r>
  </si>
  <si>
    <r>
      <rPr>
        <b/>
        <sz val="12"/>
        <rFont val="Arial"/>
        <family val="2"/>
      </rPr>
      <t>B.</t>
    </r>
    <r>
      <rPr>
        <sz val="12"/>
        <rFont val="Arial"/>
        <family val="2"/>
      </rPr>
      <t xml:space="preserve"> For any units that do not qualify for the welfare property tax exemption, enter the share of property tax to be covered by the unit in column K.</t>
    </r>
  </si>
  <si>
    <r>
      <rPr>
        <b/>
        <sz val="12"/>
        <rFont val="Arial"/>
        <family val="2"/>
      </rPr>
      <t>C.</t>
    </r>
    <r>
      <rPr>
        <sz val="12"/>
        <rFont val="Arial"/>
        <family val="2"/>
      </rPr>
      <t xml:space="preserve"> The values in columns N, O and P for Min Rent AMI, Max Rent AMI and Target AMI are set to default at 30% AMI, 120% AMI and 80% AMI, respectively, for all units.  Leave them as is, except in cases when it is necessary to reduce the Max Rent AMI and the Target AMI in response to market conditions.  The Min Rent AMI should remain at 30%.</t>
    </r>
  </si>
  <si>
    <r>
      <rPr>
        <b/>
        <sz val="12"/>
        <rFont val="Arial"/>
        <family val="2"/>
      </rPr>
      <t>D.</t>
    </r>
    <r>
      <rPr>
        <sz val="12"/>
        <rFont val="Arial"/>
        <family val="2"/>
      </rPr>
      <t xml:space="preserve"> In column Q, indicate whether or not the unit should be included in the calculation of the Target AMI.  The default value is "Yes" because, in most cases, </t>
    </r>
    <r>
      <rPr>
        <u/>
        <sz val="12"/>
        <rFont val="Arial"/>
        <family val="2"/>
      </rPr>
      <t>all</t>
    </r>
    <r>
      <rPr>
        <sz val="12"/>
        <rFont val="Arial"/>
        <family val="2"/>
      </rPr>
      <t xml:space="preserve"> units in an SSP project must be included.  Units may be excluded if they are off-line or if they are not regulated by the Small Sites Program.</t>
    </r>
  </si>
  <si>
    <r>
      <rPr>
        <b/>
        <sz val="12"/>
        <rFont val="Arial"/>
        <family val="2"/>
      </rPr>
      <t>E.</t>
    </r>
    <r>
      <rPr>
        <sz val="12"/>
        <rFont val="Arial"/>
        <family val="2"/>
      </rPr>
      <t xml:space="preserve"> Columns R and S indicate the gross rent and net rent at which a unit should be rented the next time that it becomes vacant or if it is currently vacant.  The rent amounts are calculated so that the Target AMI will be achieved. Column T shows the AMI equivalent of the gross rent and the net rent in columns R and S.  Column U shows the annual income limit that corresponds to the AMI % in Column T for the household size that appears in Column V. Column V shows the household size that is assumed in the calculation of the gross rent and the net rent (one person per bedroom, plus one person).</t>
    </r>
  </si>
  <si>
    <t>Last Mod</t>
  </si>
  <si>
    <t>Total Residential Income (col. I, K, L)</t>
  </si>
  <si>
    <t>Total Residential Units</t>
  </si>
  <si>
    <t>Comparable Units</t>
  </si>
  <si>
    <t>Utils. Included? (y/n)</t>
  </si>
  <si>
    <t>Comp #</t>
  </si>
  <si>
    <t>Address</t>
  </si>
  <si>
    <t>S.F.</t>
  </si>
  <si>
    <t>Floor</t>
  </si>
  <si>
    <t>Distance from Subject (increments of 0.25 miles)</t>
  </si>
  <si>
    <t>Date of Posting</t>
  </si>
  <si>
    <t>Heat</t>
  </si>
  <si>
    <t>Hot Water</t>
  </si>
  <si>
    <t>Electricity</t>
  </si>
  <si>
    <t>Cooking Fuel (elec or gas)</t>
  </si>
  <si>
    <t>Laundry in Unit/Bldg? (y/n)</t>
  </si>
  <si>
    <t>Parking? (y/n)</t>
  </si>
  <si>
    <t>Outdoor Space? (y/n)</t>
  </si>
  <si>
    <t>Rent/S.F.</t>
  </si>
  <si>
    <t>Subject Unit</t>
  </si>
  <si>
    <t>v1.2</t>
  </si>
  <si>
    <t>Target Posting Date</t>
  </si>
  <si>
    <t>Dishwasher? (y/n)</t>
  </si>
  <si>
    <t>Notes</t>
  </si>
  <si>
    <t>Unit Size/Type</t>
  </si>
  <si>
    <t>3. Marketing Data</t>
  </si>
  <si>
    <r>
      <t>B.</t>
    </r>
    <r>
      <rPr>
        <sz val="12"/>
        <rFont val="Arial"/>
        <family val="2"/>
      </rPr>
      <t xml:space="preserve"> Provide data for three to five comparable, market rate (unrestricted) units that are in the vicinity or same neighborhood/district as the project. "Comparable" means the same number of bedrooms as the vacant unit and as similar in as many other aspects as possible as the vacant unit (size/square footage, amenities, utilities).</t>
    </r>
  </si>
  <si>
    <r>
      <t>A.</t>
    </r>
    <r>
      <rPr>
        <sz val="12"/>
        <rFont val="Arial"/>
        <family val="2"/>
      </rPr>
      <t xml:space="preserve"> Complete this section only at the request of MOHCD staff.  If the rent that you are proposing for a vacant unit will result in an average rent across all units that is less than 80% AMI, MOHCD staff may ask you to provide market data that supports the rent that you are proposing.</t>
    </r>
  </si>
  <si>
    <r>
      <t>D.</t>
    </r>
    <r>
      <rPr>
        <sz val="12"/>
        <rFont val="Arial"/>
        <family val="2"/>
      </rPr>
      <t xml:space="preserve"> For each comparable unit listed, please take a screenshot of the online posting where the data was obtained and paste it into the corresponding Screenshot worksheet.  Be sure that all relevant data is captured from the posting.</t>
    </r>
  </si>
  <si>
    <t>Small Sites Program (SSP)</t>
  </si>
  <si>
    <t>Instructions for Completing the SSP Waitlist Rent Roll</t>
  </si>
  <si>
    <r>
      <t>C.</t>
    </r>
    <r>
      <rPr>
        <sz val="12"/>
        <rFont val="Arial"/>
        <family val="2"/>
      </rPr>
      <t xml:space="preserve"> The data must be dated no more than 30 days from the date of submittal of this SSP Waitlist Rent Roll to MOHCD, and it must be for a specific unit that is available for lease at the time when the posting for the unit appears online.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</si>
</sst>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1" formatCode="_(* #,##0_);_(* \(#,##0\);_(* &quot;-&quot;_);_(@_)"/>
    <numFmt numFmtId="44" formatCode="_(&quot;$&quot;* #,##0.00_);_(&quot;$&quot;* \(#,##0.00\);_(&quot;$&quot;* &quot;-&quot;??_);_(@_)"/>
    <numFmt numFmtId="43" formatCode="_(* #,##0.00_);_(* \(#,##0.00\);_(* &quot;-&quot;??_);_(@_)"/>
    <numFmt numFmtId="164" formatCode="0%\ &quot;of AMI&quot;"/>
    <numFmt numFmtId="165" formatCode="&quot;Income Limits &amp; Rents at &quot;0%\ &quot;of AMI&quot;"/>
    <numFmt numFmtId="166" formatCode="&quot;Income Limits &amp; Rents at &quot;0%\ &quot;AMI&quot;"/>
    <numFmt numFmtId="167" formatCode="0.0%"/>
    <numFmt numFmtId="168" formatCode="_(&quot;$&quot;* #,##0.0000000000_);_(&quot;$&quot;* \(#,##0.0000000000\);_(&quot;$&quot;* &quot;-&quot;??_);_(@_)"/>
    <numFmt numFmtId="169" formatCode="0.000000000000000000%"/>
    <numFmt numFmtId="170" formatCode="&quot;$&quot;#,##0.00"/>
  </numFmts>
  <fonts count="13">
    <font>
      <sz val="12"/>
      <name val="Arial"/>
    </font>
    <font>
      <sz val="10"/>
      <name val="Arial"/>
      <family val="2"/>
    </font>
    <font>
      <sz val="12"/>
      <name val="Arial"/>
      <family val="2"/>
    </font>
    <font>
      <b/>
      <u/>
      <sz val="12"/>
      <name val="Arial"/>
      <family val="2"/>
    </font>
    <font>
      <sz val="10"/>
      <name val="Courier New"/>
      <family val="3"/>
    </font>
    <font>
      <b/>
      <sz val="12"/>
      <name val="Arial"/>
      <family val="2"/>
    </font>
    <font>
      <sz val="12"/>
      <color theme="1"/>
      <name val="Arial"/>
      <family val="2"/>
    </font>
    <font>
      <u/>
      <sz val="12"/>
      <name val="Arial"/>
      <family val="2"/>
    </font>
    <font>
      <sz val="12"/>
      <name val="Arial"/>
      <family val="2"/>
    </font>
    <font>
      <sz val="11"/>
      <color theme="1"/>
      <name val="Calibri"/>
      <family val="2"/>
      <scheme val="minor"/>
    </font>
    <font>
      <sz val="9"/>
      <name val="Geneva"/>
      <family val="2"/>
    </font>
    <font>
      <b/>
      <sz val="12"/>
      <color theme="1"/>
      <name val="Arial"/>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6" tint="0.39997558519241921"/>
        <bgColor indexed="64"/>
      </patternFill>
    </fill>
    <fill>
      <patternFill patternType="solid">
        <fgColor rgb="FFFFFF00"/>
        <bgColor indexed="64"/>
      </patternFill>
    </fill>
    <fill>
      <patternFill patternType="solid">
        <fgColor indexed="13"/>
        <bgColor indexed="64"/>
      </patternFill>
    </fill>
    <fill>
      <patternFill patternType="solid">
        <fgColor theme="7" tint="0.59999389629810485"/>
        <bgColor indexed="64"/>
      </patternFill>
    </fill>
    <fill>
      <patternFill patternType="solid">
        <fgColor theme="5" tint="0.59999389629810485"/>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s>
  <cellStyleXfs count="15">
    <xf numFmtId="0" fontId="0" fillId="0" borderId="0"/>
    <xf numFmtId="0" fontId="1" fillId="0" borderId="0"/>
    <xf numFmtId="9" fontId="1"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0" fontId="1" fillId="0" borderId="0"/>
    <xf numFmtId="0" fontId="10" fillId="0" borderId="0"/>
    <xf numFmtId="0" fontId="2" fillId="0" borderId="0"/>
    <xf numFmtId="44" fontId="2" fillId="0" borderId="0" applyFont="0" applyFill="0" applyBorder="0" applyAlignment="0" applyProtection="0"/>
  </cellStyleXfs>
  <cellXfs count="211">
    <xf numFmtId="0" fontId="0" fillId="0" borderId="0" xfId="0"/>
    <xf numFmtId="0" fontId="2" fillId="3" borderId="7" xfId="0" applyFont="1" applyFill="1" applyBorder="1" applyProtection="1">
      <protection locked="0"/>
    </xf>
    <xf numFmtId="0" fontId="2" fillId="3" borderId="11" xfId="0" applyFont="1" applyFill="1" applyBorder="1" applyProtection="1">
      <protection locked="0"/>
    </xf>
    <xf numFmtId="0" fontId="5" fillId="3" borderId="9" xfId="0" applyFont="1" applyFill="1" applyBorder="1" applyAlignment="1" applyProtection="1">
      <protection locked="0"/>
    </xf>
    <xf numFmtId="0" fontId="5" fillId="3" borderId="3" xfId="0" applyFont="1" applyFill="1" applyBorder="1" applyAlignment="1" applyProtection="1">
      <protection locked="0"/>
    </xf>
    <xf numFmtId="37" fontId="2" fillId="3" borderId="14" xfId="0" applyNumberFormat="1" applyFont="1" applyFill="1" applyBorder="1" applyProtection="1">
      <protection locked="0"/>
    </xf>
    <xf numFmtId="9" fontId="3" fillId="0" borderId="0" xfId="2" applyFont="1" applyFill="1" applyBorder="1" applyAlignment="1" applyProtection="1">
      <alignment horizontal="left"/>
      <protection hidden="1"/>
    </xf>
    <xf numFmtId="0" fontId="2" fillId="0" borderId="0" xfId="0" applyFont="1" applyFill="1" applyBorder="1" applyProtection="1">
      <protection hidden="1"/>
    </xf>
    <xf numFmtId="0" fontId="2" fillId="0" borderId="0" xfId="0" applyFont="1" applyBorder="1" applyProtection="1">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horizontal="left"/>
      <protection hidden="1"/>
    </xf>
    <xf numFmtId="9" fontId="5" fillId="0" borderId="1" xfId="2" applyFont="1" applyFill="1" applyBorder="1" applyAlignment="1" applyProtection="1">
      <alignment horizontal="left"/>
      <protection hidden="1"/>
    </xf>
    <xf numFmtId="0" fontId="2" fillId="0" borderId="1" xfId="0" applyFont="1" applyFill="1" applyBorder="1" applyProtection="1">
      <protection hidden="1"/>
    </xf>
    <xf numFmtId="0" fontId="2" fillId="0" borderId="1" xfId="0" applyFont="1" applyBorder="1" applyProtection="1">
      <protection hidden="1"/>
    </xf>
    <xf numFmtId="0" fontId="2" fillId="0" borderId="1" xfId="0" applyFont="1" applyBorder="1" applyAlignment="1" applyProtection="1">
      <alignment horizontal="center"/>
      <protection hidden="1"/>
    </xf>
    <xf numFmtId="0" fontId="2" fillId="0" borderId="1" xfId="0" applyFont="1" applyBorder="1" applyAlignment="1" applyProtection="1">
      <alignment horizontal="left"/>
      <protection hidden="1"/>
    </xf>
    <xf numFmtId="1" fontId="2" fillId="0" borderId="7" xfId="0" applyNumberFormat="1" applyFont="1" applyFill="1" applyBorder="1" applyAlignment="1" applyProtection="1">
      <alignment horizontal="center"/>
      <protection hidden="1"/>
    </xf>
    <xf numFmtId="3" fontId="2" fillId="0" borderId="2" xfId="0" applyNumberFormat="1" applyFont="1" applyFill="1" applyBorder="1" applyAlignment="1" applyProtection="1">
      <alignment horizontal="center"/>
      <protection hidden="1"/>
    </xf>
    <xf numFmtId="9" fontId="2" fillId="0" borderId="2" xfId="0" applyNumberFormat="1" applyFont="1" applyFill="1" applyBorder="1" applyAlignment="1" applyProtection="1">
      <alignment horizontal="center"/>
      <protection hidden="1"/>
    </xf>
    <xf numFmtId="0" fontId="2" fillId="2" borderId="13" xfId="0" applyFont="1" applyFill="1" applyBorder="1" applyAlignment="1" applyProtection="1">
      <alignment wrapText="1"/>
      <protection hidden="1"/>
    </xf>
    <xf numFmtId="0" fontId="2" fillId="2" borderId="5" xfId="0" applyFont="1" applyFill="1" applyBorder="1" applyProtection="1">
      <protection hidden="1"/>
    </xf>
    <xf numFmtId="0" fontId="2" fillId="2" borderId="5" xfId="0" applyFont="1" applyFill="1" applyBorder="1" applyAlignment="1" applyProtection="1">
      <alignment horizontal="right"/>
      <protection hidden="1"/>
    </xf>
    <xf numFmtId="0" fontId="2" fillId="2" borderId="6" xfId="0" applyFont="1" applyFill="1" applyBorder="1" applyAlignment="1" applyProtection="1">
      <alignment horizontal="right"/>
      <protection hidden="1"/>
    </xf>
    <xf numFmtId="0" fontId="2" fillId="0" borderId="8" xfId="0" applyFont="1" applyBorder="1" applyProtection="1">
      <protection hidden="1"/>
    </xf>
    <xf numFmtId="0" fontId="2" fillId="0" borderId="4" xfId="0" applyFont="1" applyBorder="1" applyProtection="1">
      <protection hidden="1"/>
    </xf>
    <xf numFmtId="0" fontId="2" fillId="0" borderId="13" xfId="0" applyFont="1" applyBorder="1" applyProtection="1">
      <protection hidden="1"/>
    </xf>
    <xf numFmtId="0" fontId="6" fillId="0" borderId="2" xfId="3" applyFont="1" applyFill="1" applyBorder="1" applyProtection="1">
      <protection hidden="1"/>
    </xf>
    <xf numFmtId="0" fontId="2" fillId="0" borderId="11" xfId="0" applyFont="1" applyBorder="1" applyProtection="1">
      <protection hidden="1"/>
    </xf>
    <xf numFmtId="0" fontId="2" fillId="0" borderId="12" xfId="0" applyFont="1" applyBorder="1" applyProtection="1">
      <protection hidden="1"/>
    </xf>
    <xf numFmtId="0" fontId="6" fillId="0" borderId="8" xfId="3" applyFont="1" applyBorder="1" applyProtection="1">
      <protection hidden="1"/>
    </xf>
    <xf numFmtId="0" fontId="6" fillId="0" borderId="11" xfId="3" applyFont="1" applyBorder="1" applyProtection="1">
      <protection hidden="1"/>
    </xf>
    <xf numFmtId="0" fontId="6" fillId="0" borderId="13" xfId="3" applyFont="1" applyBorder="1" applyProtection="1">
      <protection hidden="1"/>
    </xf>
    <xf numFmtId="0" fontId="2" fillId="0" borderId="6" xfId="0" applyFont="1" applyBorder="1" applyProtection="1">
      <protection hidden="1"/>
    </xf>
    <xf numFmtId="0" fontId="2" fillId="2" borderId="13" xfId="0" applyFont="1" applyFill="1" applyBorder="1" applyProtection="1">
      <protection hidden="1"/>
    </xf>
    <xf numFmtId="0" fontId="2" fillId="0" borderId="0" xfId="1" applyFont="1" applyFill="1" applyBorder="1" applyAlignment="1" applyProtection="1">
      <alignment horizontal="center"/>
      <protection hidden="1"/>
    </xf>
    <xf numFmtId="14" fontId="2" fillId="0" borderId="2" xfId="0" applyNumberFormat="1" applyFont="1" applyFill="1" applyBorder="1" applyAlignment="1" applyProtection="1">
      <alignment horizontal="center"/>
      <protection hidden="1"/>
    </xf>
    <xf numFmtId="0" fontId="2" fillId="0" borderId="13" xfId="0" applyFont="1" applyBorder="1" applyAlignment="1" applyProtection="1">
      <protection hidden="1"/>
    </xf>
    <xf numFmtId="37" fontId="2" fillId="0" borderId="2" xfId="0" applyNumberFormat="1" applyFont="1" applyBorder="1" applyProtection="1">
      <protection hidden="1"/>
    </xf>
    <xf numFmtId="0" fontId="2" fillId="2" borderId="2" xfId="0" applyFont="1" applyFill="1" applyBorder="1" applyProtection="1">
      <protection hidden="1"/>
    </xf>
    <xf numFmtId="0" fontId="5" fillId="0" borderId="15" xfId="0" applyFont="1" applyBorder="1" applyProtection="1">
      <protection hidden="1"/>
    </xf>
    <xf numFmtId="0" fontId="2" fillId="0" borderId="16" xfId="0" applyFont="1" applyBorder="1" applyProtection="1">
      <protection hidden="1"/>
    </xf>
    <xf numFmtId="0" fontId="2" fillId="0" borderId="16" xfId="0" applyFont="1" applyBorder="1" applyAlignment="1" applyProtection="1">
      <alignment horizontal="right"/>
      <protection hidden="1"/>
    </xf>
    <xf numFmtId="37" fontId="2" fillId="0" borderId="17" xfId="0" applyNumberFormat="1" applyFont="1" applyBorder="1" applyProtection="1">
      <protection hidden="1"/>
    </xf>
    <xf numFmtId="0" fontId="5" fillId="0" borderId="1" xfId="0" applyFont="1" applyBorder="1" applyProtection="1">
      <protection hidden="1"/>
    </xf>
    <xf numFmtId="9" fontId="6" fillId="0" borderId="18" xfId="0" applyNumberFormat="1" applyFont="1" applyFill="1" applyBorder="1" applyAlignment="1" applyProtection="1">
      <alignment horizontal="left"/>
      <protection hidden="1"/>
    </xf>
    <xf numFmtId="0" fontId="2" fillId="0" borderId="9" xfId="0" applyFont="1" applyBorder="1" applyAlignment="1" applyProtection="1">
      <alignment horizontal="left"/>
      <protection hidden="1"/>
    </xf>
    <xf numFmtId="0" fontId="2" fillId="0" borderId="0" xfId="0" applyFont="1" applyProtection="1">
      <protection hidden="1"/>
    </xf>
    <xf numFmtId="0" fontId="2" fillId="2" borderId="3" xfId="0" applyFont="1" applyFill="1" applyBorder="1" applyAlignment="1" applyProtection="1">
      <alignment horizontal="center"/>
      <protection hidden="1"/>
    </xf>
    <xf numFmtId="0" fontId="2" fillId="2" borderId="8" xfId="0" applyFont="1" applyFill="1" applyBorder="1" applyProtection="1">
      <protection hidden="1"/>
    </xf>
    <xf numFmtId="0" fontId="2" fillId="2" borderId="3" xfId="0" applyFont="1" applyFill="1" applyBorder="1" applyProtection="1">
      <protection hidden="1"/>
    </xf>
    <xf numFmtId="0" fontId="2" fillId="2" borderId="4" xfId="0" applyFont="1" applyFill="1" applyBorder="1" applyAlignment="1" applyProtection="1">
      <alignment horizontal="center"/>
      <protection hidden="1"/>
    </xf>
    <xf numFmtId="0" fontId="2" fillId="2" borderId="9" xfId="0" applyFont="1" applyFill="1" applyBorder="1" applyProtection="1">
      <protection hidden="1"/>
    </xf>
    <xf numFmtId="0" fontId="2" fillId="2" borderId="0" xfId="0" applyFont="1" applyFill="1" applyBorder="1" applyAlignment="1" applyProtection="1">
      <alignment horizontal="center"/>
      <protection hidden="1"/>
    </xf>
    <xf numFmtId="165" fontId="2" fillId="2" borderId="0" xfId="0" applyNumberFormat="1" applyFont="1" applyFill="1" applyBorder="1" applyAlignment="1" applyProtection="1">
      <alignment horizontal="center"/>
      <protection hidden="1"/>
    </xf>
    <xf numFmtId="0" fontId="2" fillId="2" borderId="9" xfId="0" applyFont="1" applyFill="1" applyBorder="1" applyAlignment="1" applyProtection="1">
      <alignment horizontal="center"/>
      <protection hidden="1"/>
    </xf>
    <xf numFmtId="0" fontId="2" fillId="2" borderId="10" xfId="0" applyFont="1" applyFill="1" applyBorder="1" applyAlignment="1" applyProtection="1">
      <alignment horizontal="center"/>
      <protection hidden="1"/>
    </xf>
    <xf numFmtId="0" fontId="2" fillId="2" borderId="11" xfId="0" applyFont="1" applyFill="1" applyBorder="1" applyAlignment="1" applyProtection="1">
      <alignment horizontal="center"/>
      <protection hidden="1"/>
    </xf>
    <xf numFmtId="0" fontId="2" fillId="2" borderId="1" xfId="1" applyFont="1" applyFill="1" applyBorder="1" applyAlignment="1" applyProtection="1">
      <alignment horizontal="center"/>
      <protection hidden="1"/>
    </xf>
    <xf numFmtId="9" fontId="2" fillId="2" borderId="1" xfId="1" applyNumberFormat="1" applyFont="1" applyFill="1" applyBorder="1" applyAlignment="1" applyProtection="1">
      <alignment horizontal="center"/>
      <protection hidden="1"/>
    </xf>
    <xf numFmtId="164" fontId="2" fillId="2" borderId="1" xfId="0" applyNumberFormat="1" applyFont="1" applyFill="1" applyBorder="1" applyAlignment="1" applyProtection="1">
      <alignment horizontal="center" wrapText="1"/>
      <protection hidden="1"/>
    </xf>
    <xf numFmtId="0" fontId="2" fillId="2" borderId="1" xfId="0" applyFont="1" applyFill="1" applyBorder="1" applyAlignment="1" applyProtection="1">
      <alignment horizontal="center" wrapText="1"/>
      <protection hidden="1"/>
    </xf>
    <xf numFmtId="0" fontId="2" fillId="2" borderId="1" xfId="1" applyFont="1" applyFill="1" applyBorder="1" applyAlignment="1" applyProtection="1">
      <alignment horizontal="center" wrapText="1"/>
      <protection hidden="1"/>
    </xf>
    <xf numFmtId="0" fontId="2" fillId="0" borderId="13" xfId="1" applyFont="1" applyFill="1" applyBorder="1" applyAlignment="1" applyProtection="1">
      <alignment horizontal="center"/>
      <protection hidden="1"/>
    </xf>
    <xf numFmtId="2" fontId="2" fillId="0" borderId="5" xfId="1" applyNumberFormat="1" applyFont="1" applyFill="1" applyBorder="1" applyAlignment="1" applyProtection="1">
      <alignment horizontal="center"/>
      <protection hidden="1"/>
    </xf>
    <xf numFmtId="3" fontId="5" fillId="0" borderId="2" xfId="0" applyNumberFormat="1" applyFont="1" applyFill="1" applyBorder="1" applyAlignment="1" applyProtection="1">
      <alignment horizontal="center"/>
      <protection hidden="1"/>
    </xf>
    <xf numFmtId="0" fontId="2" fillId="0" borderId="5" xfId="1" applyFont="1" applyFill="1" applyBorder="1" applyAlignment="1" applyProtection="1">
      <alignment horizontal="center"/>
      <protection hidden="1"/>
    </xf>
    <xf numFmtId="39" fontId="2" fillId="0" borderId="5" xfId="1" applyNumberFormat="1" applyFont="1" applyFill="1" applyBorder="1" applyAlignment="1" applyProtection="1">
      <alignment horizontal="center"/>
      <protection hidden="1"/>
    </xf>
    <xf numFmtId="3" fontId="2" fillId="0" borderId="13" xfId="0" applyNumberFormat="1" applyFont="1" applyFill="1" applyBorder="1" applyAlignment="1" applyProtection="1">
      <alignment horizontal="center"/>
      <protection hidden="1"/>
    </xf>
    <xf numFmtId="3" fontId="5" fillId="0" borderId="5" xfId="0" applyNumberFormat="1" applyFont="1" applyFill="1" applyBorder="1" applyAlignment="1" applyProtection="1">
      <alignment horizontal="center"/>
      <protection hidden="1"/>
    </xf>
    <xf numFmtId="3" fontId="2" fillId="0" borderId="5" xfId="0" applyNumberFormat="1" applyFont="1" applyFill="1" applyBorder="1" applyAlignment="1" applyProtection="1">
      <alignment horizontal="center"/>
      <protection hidden="1"/>
    </xf>
    <xf numFmtId="3" fontId="2" fillId="0" borderId="0" xfId="0" applyNumberFormat="1" applyFont="1" applyFill="1" applyBorder="1" applyProtection="1">
      <protection hidden="1"/>
    </xf>
    <xf numFmtId="0" fontId="2" fillId="0" borderId="0" xfId="0" applyFont="1" applyAlignment="1" applyProtection="1">
      <alignment horizontal="center"/>
      <protection hidden="1"/>
    </xf>
    <xf numFmtId="10" fontId="2" fillId="3" borderId="2" xfId="0" applyNumberFormat="1" applyFont="1" applyFill="1" applyBorder="1" applyAlignment="1" applyProtection="1">
      <alignment horizontal="center"/>
      <protection locked="0"/>
    </xf>
    <xf numFmtId="0" fontId="3" fillId="0" borderId="0" xfId="0" applyFont="1" applyProtection="1">
      <protection hidden="1"/>
    </xf>
    <xf numFmtId="9" fontId="2" fillId="0" borderId="0" xfId="0" applyNumberFormat="1" applyFont="1" applyProtection="1">
      <protection hidden="1"/>
    </xf>
    <xf numFmtId="169" fontId="2" fillId="0" borderId="0" xfId="0" applyNumberFormat="1" applyFont="1" applyProtection="1">
      <protection hidden="1"/>
    </xf>
    <xf numFmtId="167" fontId="2" fillId="0" borderId="0" xfId="0" applyNumberFormat="1" applyFont="1" applyProtection="1">
      <protection hidden="1"/>
    </xf>
    <xf numFmtId="1" fontId="5" fillId="0" borderId="2" xfId="10" applyNumberFormat="1" applyFont="1" applyBorder="1" applyAlignment="1" applyProtection="1">
      <alignment horizontal="center" vertical="center" wrapText="1"/>
      <protection hidden="1"/>
    </xf>
    <xf numFmtId="0" fontId="11" fillId="4" borderId="19" xfId="10" applyFont="1" applyFill="1" applyBorder="1" applyAlignment="1" applyProtection="1">
      <alignment horizontal="center" vertical="center" wrapText="1"/>
      <protection hidden="1"/>
    </xf>
    <xf numFmtId="0" fontId="11" fillId="4" borderId="20" xfId="10" applyFont="1" applyFill="1" applyBorder="1" applyAlignment="1" applyProtection="1">
      <alignment horizontal="center" vertical="center" wrapText="1"/>
      <protection hidden="1"/>
    </xf>
    <xf numFmtId="0" fontId="11" fillId="4" borderId="21" xfId="10" applyFont="1" applyFill="1" applyBorder="1" applyAlignment="1" applyProtection="1">
      <alignment horizontal="center" vertical="center" wrapText="1"/>
      <protection hidden="1"/>
    </xf>
    <xf numFmtId="41" fontId="2" fillId="0" borderId="2" xfId="0" applyNumberFormat="1" applyFont="1" applyBorder="1" applyProtection="1">
      <protection hidden="1"/>
    </xf>
    <xf numFmtId="41" fontId="2" fillId="0" borderId="2" xfId="10" applyNumberFormat="1" applyFont="1" applyFill="1" applyBorder="1" applyAlignment="1" applyProtection="1">
      <alignment horizontal="center" vertical="center"/>
      <protection locked="0"/>
    </xf>
    <xf numFmtId="41" fontId="2" fillId="0" borderId="2" xfId="10" applyNumberFormat="1" applyFont="1" applyBorder="1" applyAlignment="1" applyProtection="1">
      <alignment horizontal="right" vertical="center"/>
      <protection hidden="1"/>
    </xf>
    <xf numFmtId="41" fontId="6" fillId="3" borderId="2" xfId="10" applyNumberFormat="1" applyFont="1" applyFill="1" applyBorder="1" applyProtection="1">
      <protection locked="0"/>
    </xf>
    <xf numFmtId="167" fontId="6" fillId="0" borderId="2" xfId="10" applyNumberFormat="1" applyFont="1" applyBorder="1" applyProtection="1">
      <protection hidden="1"/>
    </xf>
    <xf numFmtId="9" fontId="6" fillId="3" borderId="2" xfId="2" applyFont="1" applyFill="1" applyBorder="1" applyProtection="1">
      <protection locked="0"/>
    </xf>
    <xf numFmtId="41" fontId="2" fillId="0" borderId="22" xfId="10" applyNumberFormat="1" applyFont="1" applyBorder="1" applyAlignment="1" applyProtection="1">
      <alignment horizontal="right" vertical="center"/>
      <protection hidden="1"/>
    </xf>
    <xf numFmtId="41" fontId="2" fillId="0" borderId="23" xfId="10" applyNumberFormat="1" applyFont="1" applyBorder="1" applyAlignment="1" applyProtection="1">
      <alignment horizontal="right" vertical="center"/>
      <protection hidden="1"/>
    </xf>
    <xf numFmtId="41" fontId="2" fillId="0" borderId="24" xfId="10" applyNumberFormat="1" applyFont="1" applyBorder="1" applyAlignment="1" applyProtection="1">
      <alignment horizontal="right" vertical="center"/>
      <protection hidden="1"/>
    </xf>
    <xf numFmtId="41" fontId="2" fillId="0" borderId="25" xfId="10" applyNumberFormat="1" applyFont="1" applyBorder="1" applyAlignment="1" applyProtection="1">
      <alignment horizontal="right" vertical="center"/>
      <protection hidden="1"/>
    </xf>
    <xf numFmtId="41" fontId="2" fillId="0" borderId="26" xfId="10" applyNumberFormat="1" applyFont="1" applyBorder="1" applyAlignment="1" applyProtection="1">
      <alignment horizontal="right" vertical="center"/>
      <protection hidden="1"/>
    </xf>
    <xf numFmtId="168" fontId="2" fillId="0" borderId="0" xfId="6" applyNumberFormat="1" applyFont="1" applyProtection="1">
      <protection hidden="1"/>
    </xf>
    <xf numFmtId="0" fontId="2" fillId="3" borderId="2" xfId="10" applyFont="1" applyFill="1" applyBorder="1" applyAlignment="1" applyProtection="1">
      <alignment horizontal="center" vertical="center" wrapText="1"/>
      <protection locked="0"/>
    </xf>
    <xf numFmtId="9" fontId="6" fillId="3" borderId="13" xfId="2" applyFont="1" applyFill="1" applyBorder="1" applyAlignment="1" applyProtection="1">
      <alignment horizontal="center" wrapText="1"/>
      <protection locked="0"/>
    </xf>
    <xf numFmtId="0" fontId="2" fillId="2" borderId="0" xfId="0" applyFont="1" applyFill="1" applyBorder="1" applyAlignment="1" applyProtection="1">
      <alignment horizontal="center" wrapText="1"/>
      <protection hidden="1"/>
    </xf>
    <xf numFmtId="166" fontId="2" fillId="2" borderId="3" xfId="0" applyNumberFormat="1" applyFont="1" applyFill="1" applyBorder="1" applyAlignment="1" applyProtection="1">
      <protection hidden="1"/>
    </xf>
    <xf numFmtId="166" fontId="2" fillId="2" borderId="8" xfId="0" applyNumberFormat="1" applyFont="1" applyFill="1" applyBorder="1" applyAlignment="1" applyProtection="1">
      <protection hidden="1"/>
    </xf>
    <xf numFmtId="41" fontId="2" fillId="0" borderId="6" xfId="10" applyNumberFormat="1" applyFont="1" applyBorder="1" applyAlignment="1" applyProtection="1">
      <alignment horizontal="right" vertical="center"/>
      <protection hidden="1"/>
    </xf>
    <xf numFmtId="41" fontId="2" fillId="0" borderId="27" xfId="10" applyNumberFormat="1" applyFont="1" applyBorder="1" applyAlignment="1" applyProtection="1">
      <alignment horizontal="right" vertical="center"/>
      <protection hidden="1"/>
    </xf>
    <xf numFmtId="0" fontId="11" fillId="4" borderId="28" xfId="10" applyFont="1" applyFill="1" applyBorder="1" applyAlignment="1" applyProtection="1">
      <alignment horizontal="center" vertical="center" wrapText="1"/>
      <protection hidden="1"/>
    </xf>
    <xf numFmtId="166" fontId="2" fillId="2" borderId="0" xfId="0" applyNumberFormat="1" applyFont="1" applyFill="1" applyBorder="1" applyAlignment="1" applyProtection="1">
      <alignment horizontal="center"/>
      <protection hidden="1"/>
    </xf>
    <xf numFmtId="166" fontId="2" fillId="2" borderId="8" xfId="0" applyNumberFormat="1" applyFont="1" applyFill="1" applyBorder="1" applyAlignment="1" applyProtection="1">
      <alignment horizontal="center"/>
      <protection hidden="1"/>
    </xf>
    <xf numFmtId="166" fontId="2" fillId="2" borderId="3" xfId="0" applyNumberFormat="1" applyFont="1" applyFill="1" applyBorder="1" applyAlignment="1" applyProtection="1">
      <alignment horizontal="center"/>
      <protection hidden="1"/>
    </xf>
    <xf numFmtId="166" fontId="2" fillId="2" borderId="4" xfId="0" applyNumberFormat="1" applyFont="1" applyFill="1" applyBorder="1" applyAlignment="1" applyProtection="1">
      <alignment horizontal="center"/>
      <protection hidden="1"/>
    </xf>
    <xf numFmtId="166" fontId="2" fillId="2" borderId="11" xfId="0" applyNumberFormat="1" applyFont="1" applyFill="1" applyBorder="1" applyAlignment="1" applyProtection="1">
      <alignment horizontal="center"/>
      <protection hidden="1"/>
    </xf>
    <xf numFmtId="9" fontId="2" fillId="2" borderId="1" xfId="2" applyFont="1" applyFill="1" applyBorder="1" applyAlignment="1" applyProtection="1">
      <alignment horizontal="center"/>
      <protection hidden="1"/>
    </xf>
    <xf numFmtId="9" fontId="2" fillId="2" borderId="12" xfId="2" applyFont="1" applyFill="1" applyBorder="1" applyAlignment="1" applyProtection="1">
      <alignment horizontal="center"/>
      <protection hidden="1"/>
    </xf>
    <xf numFmtId="166" fontId="5" fillId="2" borderId="3" xfId="0" applyNumberFormat="1" applyFont="1" applyFill="1" applyBorder="1" applyAlignment="1" applyProtection="1">
      <alignment horizontal="center"/>
      <protection hidden="1"/>
    </xf>
    <xf numFmtId="9" fontId="5" fillId="2" borderId="1" xfId="2" applyFont="1" applyFill="1" applyBorder="1" applyAlignment="1" applyProtection="1">
      <alignment horizontal="center"/>
      <protection hidden="1"/>
    </xf>
    <xf numFmtId="0" fontId="2" fillId="0" borderId="11" xfId="1" applyFont="1" applyFill="1" applyBorder="1" applyAlignment="1" applyProtection="1">
      <alignment horizontal="center"/>
      <protection hidden="1"/>
    </xf>
    <xf numFmtId="166" fontId="2" fillId="2" borderId="9" xfId="0" applyNumberFormat="1" applyFont="1" applyFill="1" applyBorder="1" applyAlignment="1" applyProtection="1">
      <alignment horizontal="center"/>
      <protection hidden="1"/>
    </xf>
    <xf numFmtId="166" fontId="2" fillId="2" borderId="10" xfId="0" applyNumberFormat="1" applyFont="1" applyFill="1" applyBorder="1" applyAlignment="1" applyProtection="1">
      <alignment horizontal="center"/>
      <protection hidden="1"/>
    </xf>
    <xf numFmtId="166" fontId="2" fillId="2" borderId="1" xfId="0" applyNumberFormat="1" applyFont="1" applyFill="1" applyBorder="1" applyAlignment="1" applyProtection="1">
      <alignment horizontal="center"/>
      <protection hidden="1"/>
    </xf>
    <xf numFmtId="166" fontId="2" fillId="2" borderId="12" xfId="0" applyNumberFormat="1" applyFont="1" applyFill="1" applyBorder="1" applyAlignment="1" applyProtection="1">
      <alignment horizontal="center"/>
      <protection hidden="1"/>
    </xf>
    <xf numFmtId="167" fontId="5" fillId="0" borderId="29" xfId="0" applyNumberFormat="1" applyFont="1" applyBorder="1" applyAlignment="1" applyProtection="1">
      <alignment horizontal="center"/>
      <protection hidden="1"/>
    </xf>
    <xf numFmtId="167" fontId="5" fillId="0" borderId="31" xfId="0" applyNumberFormat="1" applyFont="1" applyBorder="1" applyAlignment="1" applyProtection="1">
      <alignment horizontal="center"/>
      <protection hidden="1"/>
    </xf>
    <xf numFmtId="14" fontId="2" fillId="0" borderId="0" xfId="0" applyNumberFormat="1" applyFont="1" applyAlignment="1" applyProtection="1">
      <protection hidden="1"/>
    </xf>
    <xf numFmtId="167" fontId="6" fillId="0" borderId="2" xfId="2" applyNumberFormat="1" applyFont="1" applyBorder="1" applyProtection="1">
      <protection hidden="1"/>
    </xf>
    <xf numFmtId="0" fontId="11" fillId="0" borderId="0" xfId="10" applyFont="1" applyFill="1" applyBorder="1" applyAlignment="1" applyProtection="1">
      <alignment horizontal="center" vertical="center" wrapText="1"/>
      <protection hidden="1"/>
    </xf>
    <xf numFmtId="1" fontId="2" fillId="0" borderId="0" xfId="0" applyNumberFormat="1" applyFont="1" applyAlignment="1" applyProtection="1">
      <protection hidden="1"/>
    </xf>
    <xf numFmtId="167" fontId="5" fillId="0" borderId="30" xfId="0" applyNumberFormat="1" applyFont="1" applyBorder="1" applyAlignment="1" applyProtection="1">
      <alignment horizontal="center"/>
      <protection hidden="1"/>
    </xf>
    <xf numFmtId="0" fontId="5" fillId="0" borderId="0" xfId="0" applyFont="1" applyBorder="1" applyAlignment="1" applyProtection="1">
      <alignment horizontal="left"/>
      <protection hidden="1"/>
    </xf>
    <xf numFmtId="0" fontId="2" fillId="0" borderId="0" xfId="0" applyFont="1" applyBorder="1" applyAlignment="1" applyProtection="1">
      <protection hidden="1"/>
    </xf>
    <xf numFmtId="0" fontId="5" fillId="0" borderId="2" xfId="10" applyFont="1" applyBorder="1" applyAlignment="1" applyProtection="1">
      <alignment horizontal="center" vertical="center" wrapText="1"/>
      <protection hidden="1"/>
    </xf>
    <xf numFmtId="0" fontId="2" fillId="0" borderId="2" xfId="10" applyFont="1" applyBorder="1" applyAlignment="1" applyProtection="1">
      <alignment horizontal="center" vertical="center" wrapText="1"/>
      <protection hidden="1"/>
    </xf>
    <xf numFmtId="0" fontId="5" fillId="0" borderId="23" xfId="10" applyFont="1" applyBorder="1" applyAlignment="1" applyProtection="1">
      <alignment horizontal="center" vertical="center" wrapText="1"/>
      <protection hidden="1"/>
    </xf>
    <xf numFmtId="3" fontId="5" fillId="0" borderId="2" xfId="13" applyNumberFormat="1" applyFont="1" applyBorder="1" applyAlignment="1" applyProtection="1">
      <alignment horizontal="center"/>
      <protection hidden="1"/>
    </xf>
    <xf numFmtId="9" fontId="2" fillId="0" borderId="0" xfId="0" applyNumberFormat="1" applyFont="1" applyAlignment="1" applyProtection="1">
      <alignment horizontal="center"/>
      <protection hidden="1"/>
    </xf>
    <xf numFmtId="0" fontId="2" fillId="0" borderId="13" xfId="0" applyFont="1" applyBorder="1" applyAlignment="1" applyProtection="1">
      <alignment horizontal="center"/>
      <protection hidden="1"/>
    </xf>
    <xf numFmtId="3" fontId="2" fillId="0" borderId="5" xfId="0" applyNumberFormat="1" applyFont="1" applyBorder="1" applyAlignment="1" applyProtection="1">
      <alignment horizontal="center"/>
      <protection hidden="1"/>
    </xf>
    <xf numFmtId="3" fontId="5" fillId="0" borderId="5" xfId="0" applyNumberFormat="1" applyFont="1" applyBorder="1" applyAlignment="1" applyProtection="1">
      <alignment horizontal="center"/>
      <protection hidden="1"/>
    </xf>
    <xf numFmtId="3" fontId="2" fillId="0" borderId="6" xfId="0" applyNumberFormat="1" applyFont="1" applyBorder="1" applyAlignment="1" applyProtection="1">
      <alignment horizontal="center"/>
      <protection hidden="1"/>
    </xf>
    <xf numFmtId="3" fontId="2" fillId="0" borderId="7" xfId="0" applyNumberFormat="1" applyFont="1" applyBorder="1" applyAlignment="1" applyProtection="1">
      <alignment horizontal="center"/>
      <protection hidden="1"/>
    </xf>
    <xf numFmtId="9" fontId="2" fillId="0" borderId="7" xfId="0" applyNumberFormat="1" applyFont="1" applyBorder="1" applyAlignment="1" applyProtection="1">
      <alignment horizontal="center"/>
      <protection hidden="1"/>
    </xf>
    <xf numFmtId="3" fontId="2" fillId="0" borderId="2" xfId="0" applyNumberFormat="1" applyFont="1" applyBorder="1" applyAlignment="1" applyProtection="1">
      <alignment horizontal="center"/>
      <protection hidden="1"/>
    </xf>
    <xf numFmtId="9" fontId="2" fillId="0" borderId="2" xfId="0" applyNumberFormat="1" applyFont="1" applyBorder="1" applyAlignment="1" applyProtection="1">
      <alignment horizontal="center"/>
      <protection hidden="1"/>
    </xf>
    <xf numFmtId="0" fontId="5" fillId="0" borderId="0" xfId="0" applyFont="1" applyBorder="1" applyProtection="1">
      <protection hidden="1"/>
    </xf>
    <xf numFmtId="9" fontId="2" fillId="0" borderId="0" xfId="0" applyNumberFormat="1" applyFont="1" applyBorder="1" applyProtection="1">
      <protection hidden="1"/>
    </xf>
    <xf numFmtId="0" fontId="3" fillId="0" borderId="0" xfId="2" applyNumberFormat="1" applyFont="1" applyFill="1" applyBorder="1" applyAlignment="1" applyProtection="1">
      <alignment horizontal="left"/>
      <protection hidden="1"/>
    </xf>
    <xf numFmtId="14" fontId="2" fillId="0" borderId="0" xfId="0" applyNumberFormat="1" applyFont="1" applyBorder="1" applyProtection="1">
      <protection hidden="1"/>
    </xf>
    <xf numFmtId="0" fontId="7" fillId="0" borderId="0" xfId="0" applyFont="1" applyBorder="1" applyProtection="1">
      <protection hidden="1"/>
    </xf>
    <xf numFmtId="3" fontId="2" fillId="0" borderId="0" xfId="0" applyNumberFormat="1" applyFont="1" applyBorder="1" applyProtection="1">
      <protection hidden="1"/>
    </xf>
    <xf numFmtId="3" fontId="2" fillId="0" borderId="0" xfId="0" applyNumberFormat="1" applyFont="1" applyProtection="1">
      <protection hidden="1"/>
    </xf>
    <xf numFmtId="6" fontId="2" fillId="0" borderId="0" xfId="0" applyNumberFormat="1" applyFont="1" applyProtection="1">
      <protection hidden="1"/>
    </xf>
    <xf numFmtId="41" fontId="2" fillId="0" borderId="6" xfId="10" applyNumberFormat="1" applyFont="1" applyBorder="1" applyAlignment="1" applyProtection="1">
      <alignment horizontal="right" vertical="center"/>
      <protection locked="0"/>
    </xf>
    <xf numFmtId="41" fontId="2" fillId="0" borderId="2" xfId="10" applyNumberFormat="1" applyFont="1" applyBorder="1" applyAlignment="1" applyProtection="1">
      <alignment horizontal="right" vertical="center"/>
      <protection locked="0"/>
    </xf>
    <xf numFmtId="0" fontId="5" fillId="0" borderId="7" xfId="10" applyFont="1" applyBorder="1" applyAlignment="1" applyProtection="1">
      <alignment horizontal="center" vertical="center" wrapText="1"/>
      <protection hidden="1"/>
    </xf>
    <xf numFmtId="167" fontId="5" fillId="0" borderId="33" xfId="0" applyNumberFormat="1" applyFont="1" applyBorder="1" applyAlignment="1" applyProtection="1">
      <alignment horizontal="center"/>
      <protection hidden="1"/>
    </xf>
    <xf numFmtId="41" fontId="2" fillId="0" borderId="23" xfId="10" applyNumberFormat="1" applyFont="1" applyBorder="1" applyAlignment="1" applyProtection="1">
      <alignment horizontal="center" vertical="center"/>
      <protection hidden="1"/>
    </xf>
    <xf numFmtId="41" fontId="2" fillId="0" borderId="26" xfId="10" applyNumberFormat="1" applyFont="1" applyBorder="1" applyAlignment="1" applyProtection="1">
      <alignment horizontal="center" vertical="center"/>
      <protection hidden="1"/>
    </xf>
    <xf numFmtId="0" fontId="5" fillId="0" borderId="0" xfId="0" applyFont="1" applyFill="1" applyBorder="1"/>
    <xf numFmtId="0" fontId="0" fillId="0" borderId="0" xfId="0" applyFont="1" applyFill="1" applyBorder="1"/>
    <xf numFmtId="0" fontId="2" fillId="0" borderId="0" xfId="0" applyFont="1" applyProtection="1">
      <protection locked="0" hidden="1"/>
    </xf>
    <xf numFmtId="167" fontId="6" fillId="0" borderId="25" xfId="10" applyNumberFormat="1" applyFont="1" applyBorder="1" applyProtection="1">
      <protection hidden="1"/>
    </xf>
    <xf numFmtId="0" fontId="5" fillId="0" borderId="34" xfId="0" applyFont="1" applyBorder="1" applyProtection="1">
      <protection hidden="1"/>
    </xf>
    <xf numFmtId="0" fontId="5" fillId="0" borderId="35" xfId="0" applyFont="1" applyBorder="1" applyProtection="1">
      <protection hidden="1"/>
    </xf>
    <xf numFmtId="41" fontId="5" fillId="0" borderId="33" xfId="0" applyNumberFormat="1" applyFont="1" applyBorder="1" applyProtection="1">
      <protection hidden="1"/>
    </xf>
    <xf numFmtId="0" fontId="2" fillId="0" borderId="0" xfId="0" applyFont="1" applyFill="1" applyBorder="1" applyAlignment="1">
      <alignment wrapText="1"/>
    </xf>
    <xf numFmtId="0" fontId="2" fillId="0" borderId="0" xfId="0" applyFont="1" applyFill="1" applyBorder="1" applyAlignment="1">
      <alignment horizontal="left" vertical="top" wrapText="1"/>
    </xf>
    <xf numFmtId="0" fontId="0" fillId="0" borderId="0" xfId="0" applyAlignment="1">
      <alignment horizontal="left" vertical="top" wrapText="1"/>
    </xf>
    <xf numFmtId="14" fontId="2" fillId="6" borderId="2" xfId="7" applyNumberFormat="1" applyFont="1" applyFill="1" applyBorder="1" applyAlignment="1">
      <alignment horizontal="center"/>
    </xf>
    <xf numFmtId="0" fontId="2" fillId="5" borderId="2" xfId="7" applyFont="1" applyFill="1" applyBorder="1" applyAlignment="1">
      <alignment horizontal="center"/>
    </xf>
    <xf numFmtId="0" fontId="0" fillId="0" borderId="0" xfId="0" applyProtection="1">
      <protection locked="0"/>
    </xf>
    <xf numFmtId="0" fontId="3" fillId="0" borderId="0" xfId="11" applyFont="1" applyFill="1" applyBorder="1" applyAlignment="1">
      <alignment horizontal="left"/>
    </xf>
    <xf numFmtId="0" fontId="3" fillId="0" borderId="0" xfId="11" applyFont="1" applyFill="1" applyBorder="1" applyAlignment="1">
      <alignment horizontal="centerContinuous"/>
    </xf>
    <xf numFmtId="0" fontId="2" fillId="0" borderId="0" xfId="11" applyFont="1" applyFill="1" applyBorder="1"/>
    <xf numFmtId="0" fontId="5" fillId="0" borderId="0" xfId="11" applyFont="1" applyBorder="1"/>
    <xf numFmtId="0" fontId="2" fillId="0" borderId="0" xfId="11" applyFont="1" applyBorder="1"/>
    <xf numFmtId="9" fontId="2" fillId="0" borderId="0" xfId="2" applyFont="1" applyBorder="1" applyAlignment="1">
      <alignment horizontal="left"/>
    </xf>
    <xf numFmtId="0" fontId="6" fillId="0" borderId="0" xfId="10" applyFont="1" applyBorder="1"/>
    <xf numFmtId="0" fontId="2" fillId="0" borderId="0" xfId="11" applyFont="1" applyBorder="1" applyAlignment="1">
      <alignment horizontal="center"/>
    </xf>
    <xf numFmtId="0" fontId="2" fillId="0" borderId="0" xfId="12" applyFont="1" applyBorder="1" applyAlignment="1">
      <alignment horizontal="left"/>
    </xf>
    <xf numFmtId="0" fontId="2" fillId="0" borderId="0" xfId="0" applyFont="1" applyBorder="1"/>
    <xf numFmtId="0" fontId="11" fillId="0" borderId="0" xfId="10" applyFont="1" applyBorder="1"/>
    <xf numFmtId="0" fontId="2" fillId="0" borderId="35" xfId="0" applyFont="1" applyBorder="1" applyProtection="1">
      <protection hidden="1"/>
    </xf>
    <xf numFmtId="0" fontId="0" fillId="0" borderId="2" xfId="0" applyBorder="1" applyProtection="1">
      <protection locked="0"/>
    </xf>
    <xf numFmtId="0" fontId="0" fillId="3" borderId="2" xfId="0" applyFill="1" applyBorder="1" applyProtection="1">
      <protection locked="0"/>
    </xf>
    <xf numFmtId="0" fontId="0" fillId="0" borderId="2" xfId="0" applyFill="1" applyBorder="1" applyProtection="1">
      <protection locked="0"/>
    </xf>
    <xf numFmtId="0" fontId="0" fillId="0" borderId="0" xfId="0" applyBorder="1" applyProtection="1">
      <protection locked="0"/>
    </xf>
    <xf numFmtId="0" fontId="0" fillId="0" borderId="8" xfId="0" applyFill="1" applyBorder="1" applyProtection="1">
      <protection locked="0"/>
    </xf>
    <xf numFmtId="170" fontId="0" fillId="3" borderId="2" xfId="0" applyNumberFormat="1" applyFill="1" applyBorder="1" applyProtection="1">
      <protection locked="0"/>
    </xf>
    <xf numFmtId="170" fontId="0" fillId="0" borderId="2" xfId="0" applyNumberFormat="1" applyFill="1" applyBorder="1" applyProtection="1"/>
    <xf numFmtId="0" fontId="0" fillId="0" borderId="2" xfId="0" applyBorder="1" applyProtection="1"/>
    <xf numFmtId="0" fontId="5" fillId="0" borderId="0" xfId="0" applyFont="1"/>
    <xf numFmtId="0" fontId="5" fillId="0" borderId="0" xfId="0" applyFont="1" applyAlignment="1">
      <alignment vertical="top" wrapText="1"/>
    </xf>
    <xf numFmtId="0" fontId="0" fillId="0" borderId="0" xfId="0" applyAlignment="1">
      <alignment vertical="top"/>
    </xf>
    <xf numFmtId="0" fontId="5" fillId="0" borderId="0" xfId="0" applyFont="1" applyProtection="1"/>
    <xf numFmtId="0" fontId="0" fillId="0" borderId="0" xfId="0" applyProtection="1"/>
    <xf numFmtId="0" fontId="0" fillId="7" borderId="2" xfId="0" applyFill="1" applyBorder="1" applyProtection="1"/>
    <xf numFmtId="0" fontId="2" fillId="7" borderId="2" xfId="0" applyFont="1" applyFill="1" applyBorder="1" applyProtection="1"/>
    <xf numFmtId="0" fontId="2" fillId="0" borderId="2" xfId="0" applyFont="1" applyBorder="1" applyProtection="1"/>
    <xf numFmtId="0" fontId="0" fillId="8" borderId="2" xfId="0" applyFill="1" applyBorder="1" applyProtection="1"/>
    <xf numFmtId="0" fontId="2" fillId="8" borderId="2" xfId="0" applyFont="1" applyFill="1" applyBorder="1" applyProtection="1"/>
    <xf numFmtId="0" fontId="2" fillId="5" borderId="8" xfId="7" applyFont="1" applyFill="1" applyBorder="1" applyAlignment="1">
      <alignment horizontal="center"/>
    </xf>
    <xf numFmtId="0" fontId="2" fillId="5" borderId="4" xfId="7" applyFont="1" applyFill="1" applyBorder="1" applyAlignment="1">
      <alignment horizontal="center"/>
    </xf>
    <xf numFmtId="0" fontId="2" fillId="3" borderId="13" xfId="0" applyNumberFormat="1" applyFont="1" applyFill="1" applyBorder="1" applyAlignment="1" applyProtection="1">
      <alignment horizontal="left"/>
      <protection locked="0"/>
    </xf>
    <xf numFmtId="0" fontId="2" fillId="3" borderId="5" xfId="0" applyNumberFormat="1" applyFont="1" applyFill="1" applyBorder="1" applyAlignment="1" applyProtection="1">
      <alignment horizontal="left"/>
      <protection locked="0"/>
    </xf>
    <xf numFmtId="0" fontId="2" fillId="3" borderId="6" xfId="0" applyNumberFormat="1" applyFont="1" applyFill="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14" fontId="2" fillId="3" borderId="13" xfId="0" applyNumberFormat="1" applyFont="1" applyFill="1" applyBorder="1" applyAlignment="1" applyProtection="1">
      <alignment horizontal="left"/>
      <protection locked="0"/>
    </xf>
    <xf numFmtId="14" fontId="2" fillId="3" borderId="5" xfId="0" applyNumberFormat="1" applyFont="1" applyFill="1" applyBorder="1" applyAlignment="1" applyProtection="1">
      <alignment horizontal="left"/>
      <protection locked="0"/>
    </xf>
    <xf numFmtId="14" fontId="2" fillId="3" borderId="6" xfId="0" applyNumberFormat="1" applyFont="1" applyFill="1" applyBorder="1" applyAlignment="1" applyProtection="1">
      <alignment horizontal="left"/>
      <protection locked="0"/>
    </xf>
    <xf numFmtId="1" fontId="2" fillId="0" borderId="3" xfId="0" applyNumberFormat="1" applyFont="1" applyBorder="1" applyAlignment="1" applyProtection="1">
      <alignment horizontal="left"/>
      <protection hidden="1"/>
    </xf>
    <xf numFmtId="1" fontId="2" fillId="0" borderId="0" xfId="0" applyNumberFormat="1" applyFont="1" applyAlignment="1" applyProtection="1">
      <alignment horizontal="left"/>
      <protection hidden="1"/>
    </xf>
    <xf numFmtId="1" fontId="2" fillId="0" borderId="32" xfId="0" applyNumberFormat="1" applyFont="1" applyBorder="1" applyAlignment="1" applyProtection="1">
      <alignment horizontal="left"/>
      <protection hidden="1"/>
    </xf>
    <xf numFmtId="14" fontId="2" fillId="0" borderId="0" xfId="0" applyNumberFormat="1" applyFont="1" applyAlignment="1" applyProtection="1">
      <alignment horizontal="left"/>
      <protection hidden="1"/>
    </xf>
    <xf numFmtId="14" fontId="2" fillId="0" borderId="32" xfId="0" applyNumberFormat="1" applyFont="1" applyBorder="1" applyAlignment="1" applyProtection="1">
      <alignment horizontal="left"/>
      <protection hidden="1"/>
    </xf>
    <xf numFmtId="0" fontId="0" fillId="7" borderId="36" xfId="0" applyFill="1" applyBorder="1" applyAlignment="1" applyProtection="1">
      <alignment horizontal="center"/>
    </xf>
    <xf numFmtId="0" fontId="0" fillId="8" borderId="2" xfId="0" applyFill="1" applyBorder="1" applyAlignment="1" applyProtection="1">
      <alignment horizontal="center"/>
    </xf>
  </cellXfs>
  <cellStyles count="15">
    <cellStyle name="Comma 2" xfId="5" xr:uid="{00000000-0005-0000-0000-000000000000}"/>
    <cellStyle name="Comma 3" xfId="8" xr:uid="{00000000-0005-0000-0000-000001000000}"/>
    <cellStyle name="Currency" xfId="6" builtinId="4"/>
    <cellStyle name="Currency 2" xfId="14" xr:uid="{00000000-0005-0000-0000-000003000000}"/>
    <cellStyle name="Normal" xfId="0" builtinId="0"/>
    <cellStyle name="Normal 2" xfId="3" xr:uid="{00000000-0005-0000-0000-000005000000}"/>
    <cellStyle name="Normal 3" xfId="7" xr:uid="{00000000-0005-0000-0000-000006000000}"/>
    <cellStyle name="Normal 4" xfId="11" xr:uid="{00000000-0005-0000-0000-000007000000}"/>
    <cellStyle name="Normal 5" xfId="10" xr:uid="{00000000-0005-0000-0000-000008000000}"/>
    <cellStyle name="Normal 6" xfId="13" xr:uid="{00000000-0005-0000-0000-000009000000}"/>
    <cellStyle name="Normal_coop sale price analysis v2" xfId="1" xr:uid="{00000000-0005-0000-0000-00000A000000}"/>
    <cellStyle name="Normal_Draft Rent &amp; Unit Mix Sheet" xfId="12" xr:uid="{00000000-0005-0000-0000-00000B000000}"/>
    <cellStyle name="Percent" xfId="2" builtinId="5"/>
    <cellStyle name="Percent 2" xfId="4" xr:uid="{00000000-0005-0000-0000-00000D000000}"/>
    <cellStyle name="Percent 3" xfId="9" xr:uid="{00000000-0005-0000-0000-00000E000000}"/>
  </cellStyles>
  <dxfs count="6">
    <dxf>
      <fill>
        <patternFill>
          <bgColor rgb="FFFFFF99"/>
        </patternFill>
      </fill>
    </dxf>
    <dxf>
      <fill>
        <patternFill>
          <bgColor rgb="FFFFFF99"/>
        </patternFill>
      </fill>
    </dxf>
    <dxf>
      <fill>
        <patternFill patternType="none">
          <bgColor auto="1"/>
        </patternFill>
      </fill>
    </dxf>
    <dxf>
      <fill>
        <patternFill patternType="none">
          <bgColor auto="1"/>
        </patternFill>
      </fill>
    </dxf>
    <dxf>
      <numFmt numFmtId="33" formatCode="_(* #,##0_);_(* \(#,##0\);_(* &quot;-&quot;_);_(@_)"/>
      <fill>
        <patternFill>
          <bgColor rgb="FFFFFF99"/>
        </patternFill>
      </fill>
      <border>
        <left style="thin">
          <color auto="1"/>
        </left>
        <right style="thin">
          <color auto="1"/>
        </right>
        <top style="thin">
          <color auto="1"/>
        </top>
        <bottom style="thin">
          <color auto="1"/>
        </bottom>
      </border>
    </dxf>
    <dxf>
      <fill>
        <patternFill patternType="none">
          <bgColor auto="1"/>
        </patternFill>
      </fill>
    </dxf>
  </dxfs>
  <tableStyles count="0" defaultTableStyle="TableStyleMedium9" defaultPivotStyle="PivotStyleLight16"/>
  <colors>
    <mruColors>
      <color rgb="FFFFFF99"/>
      <color rgb="FFFF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915c0e85cc843c6a/Documents/MOHCD/Projects/PASS%20Program/MOHCD%20Budget%20Template/MOHCD_Application_v2.37%20PASS2%202020AMI.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915c0e85cc843c6a/Documents/MOHCD/Projects/AMI/2020/2020%20AMI%20Rent%20and%20Inco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GeneralProjectInfo"/>
      <sheetName val="2.Utilities&amp;OtherIncome"/>
      <sheetName val="3a.NewProj-Rent&amp;UnitMix"/>
      <sheetName val="3b.ExistingProj-RentRoll"/>
      <sheetName val="x4a.PredevS&amp;U"/>
      <sheetName val="4a.PredevS&amp;U"/>
      <sheetName val="4b.PermanentS&amp;U"/>
      <sheetName val="CNA"/>
      <sheetName val="5.CommOp.Budget"/>
      <sheetName val="6.1stYrOpBudget"/>
      <sheetName val="7.20YrDetails"/>
      <sheetName val="20YrSummary"/>
      <sheetName val="Exhibit A"/>
      <sheetName val="Lists"/>
      <sheetName val="RentsUA"/>
      <sheetName val="Fiscal Staging Area"/>
      <sheetName val="Sheet1"/>
      <sheetName val="Sheet2"/>
      <sheetName val="Sheet3"/>
      <sheetName val="Sheet4"/>
      <sheetName val="Sheet5"/>
    </sheetNames>
    <sheetDataSet>
      <sheetData sheetId="0" refreshError="1"/>
      <sheetData sheetId="1">
        <row r="14">
          <cell r="N14" t="b">
            <v>1</v>
          </cell>
        </row>
      </sheetData>
      <sheetData sheetId="2"/>
      <sheetData sheetId="3"/>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Rent &amp; Income Limits"/>
      <sheetName val="2020 Rent &amp; Income Limits"/>
      <sheetName val="Income Table"/>
      <sheetName val="Rent Table"/>
      <sheetName val="Check"/>
      <sheetName val="Lists"/>
    </sheetNames>
    <sheetDataSet>
      <sheetData sheetId="0" refreshError="1"/>
      <sheetData sheetId="1" refreshError="1"/>
      <sheetData sheetId="2" refreshError="1"/>
      <sheetData sheetId="3" refreshError="1"/>
      <sheetData sheetId="4" refreshError="1"/>
      <sheetData sheetId="5">
        <row r="2">
          <cell r="B2" t="str">
            <v>Electric</v>
          </cell>
        </row>
        <row r="3">
          <cell r="B3" t="str">
            <v>Natural Gas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D19"/>
  <sheetViews>
    <sheetView showGridLines="0" tabSelected="1" zoomScaleNormal="100" workbookViewId="0">
      <selection activeCell="C2" sqref="C2"/>
    </sheetView>
  </sheetViews>
  <sheetFormatPr defaultColWidth="0" defaultRowHeight="15" zeroHeight="1"/>
  <cols>
    <col min="1" max="1" width="5.109375" customWidth="1"/>
    <col min="2" max="2" width="70.5546875" customWidth="1"/>
    <col min="3" max="3" width="8.88671875" bestFit="1" customWidth="1"/>
    <col min="4" max="4" width="8.6640625" customWidth="1"/>
    <col min="5" max="16384" width="8.6640625" hidden="1"/>
  </cols>
  <sheetData>
    <row r="1" spans="1:4" ht="15.75">
      <c r="A1" s="151" t="s">
        <v>144</v>
      </c>
      <c r="C1" s="194" t="s">
        <v>115</v>
      </c>
      <c r="D1" s="195"/>
    </row>
    <row r="2" spans="1:4" ht="15.75">
      <c r="A2" s="151" t="s">
        <v>145</v>
      </c>
      <c r="C2" s="161">
        <v>44718</v>
      </c>
      <c r="D2" s="162" t="s">
        <v>135</v>
      </c>
    </row>
    <row r="3" spans="1:4">
      <c r="A3" s="152"/>
    </row>
    <row r="4" spans="1:4" ht="15.75">
      <c r="A4" s="151" t="s">
        <v>106</v>
      </c>
    </row>
    <row r="5" spans="1:4" ht="17.25" customHeight="1">
      <c r="B5" s="159" t="s">
        <v>108</v>
      </c>
    </row>
    <row r="6" spans="1:4" ht="30.75">
      <c r="B6" s="159" t="s">
        <v>109</v>
      </c>
    </row>
    <row r="7" spans="1:4">
      <c r="A7" s="152"/>
      <c r="B7" s="160"/>
    </row>
    <row r="8" spans="1:4" ht="15.75">
      <c r="A8" s="151" t="s">
        <v>107</v>
      </c>
      <c r="B8" s="160"/>
    </row>
    <row r="9" spans="1:4" ht="47.25" customHeight="1">
      <c r="B9" s="159" t="s">
        <v>110</v>
      </c>
    </row>
    <row r="10" spans="1:4" ht="30.75">
      <c r="B10" s="159" t="s">
        <v>111</v>
      </c>
    </row>
    <row r="11" spans="1:4" ht="60.75">
      <c r="B11" s="159" t="s">
        <v>112</v>
      </c>
    </row>
    <row r="12" spans="1:4" ht="62.25" customHeight="1">
      <c r="B12" s="159" t="s">
        <v>113</v>
      </c>
    </row>
    <row r="13" spans="1:4" ht="105.75">
      <c r="B13" s="159" t="s">
        <v>114</v>
      </c>
    </row>
    <row r="14" spans="1:4">
      <c r="B14" s="158"/>
    </row>
    <row r="15" spans="1:4" ht="15.75">
      <c r="A15" s="184" t="s">
        <v>140</v>
      </c>
    </row>
    <row r="16" spans="1:4" s="186" customFormat="1" ht="60.75">
      <c r="B16" s="185" t="s">
        <v>142</v>
      </c>
    </row>
    <row r="17" spans="2:2" s="186" customFormat="1" ht="62.1" customHeight="1">
      <c r="B17" s="185" t="s">
        <v>141</v>
      </c>
    </row>
    <row r="18" spans="2:2" s="186" customFormat="1" ht="45.75">
      <c r="B18" s="185" t="s">
        <v>146</v>
      </c>
    </row>
    <row r="19" spans="2:2" s="186" customFormat="1" ht="45.75">
      <c r="B19" s="185" t="s">
        <v>143</v>
      </c>
    </row>
  </sheetData>
  <sheetProtection algorithmName="SHA-512" hashValue="qP/uXykmRamo6KHigKDMTOIHJgrh+QvkZe/p6UvUwLYWr68f0OBsvSYzb2X3zAb3DVmWspkmjva+CHF4+pmCZA==" saltValue="xeYIW3pbwExCrGkvDzL49A==" spinCount="100000" sheet="1" objects="1" scenarios="1"/>
  <mergeCells count="1">
    <mergeCell ref="C1:D1"/>
  </mergeCells>
  <pageMargins left="0.7" right="0.7" top="0.75" bottom="0.75" header="0.3" footer="0.3"/>
  <pageSetup scale="82"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C08CE-A764-4711-B644-C4FCD045413F}">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1E07F-9F9B-4539-85BF-F438B7938289}">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07C4A-6CCE-4D52-9A16-02249FE72017}">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F17"/>
  <sheetViews>
    <sheetView workbookViewId="0">
      <selection activeCell="B3" sqref="B3"/>
    </sheetView>
  </sheetViews>
  <sheetFormatPr defaultColWidth="7.33203125" defaultRowHeight="15"/>
  <cols>
    <col min="1" max="1" width="9.5546875" style="168" bestFit="1" customWidth="1"/>
    <col min="2" max="2" width="11.33203125" style="168" bestFit="1" customWidth="1"/>
    <col min="3" max="3" width="9.6640625" style="168" bestFit="1" customWidth="1"/>
    <col min="4" max="4" width="34.109375" style="168" bestFit="1" customWidth="1"/>
    <col min="5" max="5" width="7.44140625" style="168" bestFit="1" customWidth="1"/>
    <col min="6" max="6" width="7.6640625" style="168" bestFit="1" customWidth="1"/>
    <col min="7" max="16384" width="7.33203125" style="168"/>
  </cols>
  <sheetData>
    <row r="1" spans="1:6" s="166" customFormat="1" ht="15.75">
      <c r="A1" s="164" t="s">
        <v>58</v>
      </c>
      <c r="B1" s="165"/>
    </row>
    <row r="2" spans="1:6" s="167" customFormat="1" ht="15.75">
      <c r="A2" s="167" t="s">
        <v>55</v>
      </c>
      <c r="B2" s="167" t="s">
        <v>56</v>
      </c>
      <c r="C2" s="174" t="s">
        <v>57</v>
      </c>
      <c r="D2" s="174" t="s">
        <v>61</v>
      </c>
      <c r="E2" s="167" t="s">
        <v>59</v>
      </c>
      <c r="F2" s="167" t="s">
        <v>3</v>
      </c>
    </row>
    <row r="3" spans="1:6">
      <c r="A3" s="168" t="s">
        <v>20</v>
      </c>
      <c r="B3" s="168" t="s">
        <v>11</v>
      </c>
      <c r="C3" s="169" t="s">
        <v>9</v>
      </c>
      <c r="D3" s="170" t="s">
        <v>62</v>
      </c>
      <c r="E3" s="168" t="s">
        <v>40</v>
      </c>
      <c r="F3" s="171" t="s">
        <v>104</v>
      </c>
    </row>
    <row r="4" spans="1:6">
      <c r="A4" s="168" t="s">
        <v>2</v>
      </c>
      <c r="B4" s="168" t="s">
        <v>12</v>
      </c>
      <c r="C4" s="172" t="s">
        <v>37</v>
      </c>
      <c r="D4" s="170" t="s">
        <v>41</v>
      </c>
      <c r="E4" s="168" t="s">
        <v>42</v>
      </c>
      <c r="F4" s="171">
        <v>1</v>
      </c>
    </row>
    <row r="5" spans="1:6">
      <c r="C5" s="168" t="s">
        <v>15</v>
      </c>
      <c r="D5" s="173" t="s">
        <v>43</v>
      </c>
      <c r="F5" s="171">
        <v>2</v>
      </c>
    </row>
    <row r="6" spans="1:6">
      <c r="C6" s="168" t="s">
        <v>16</v>
      </c>
      <c r="D6" s="170" t="s">
        <v>45</v>
      </c>
      <c r="F6" s="171">
        <v>3</v>
      </c>
    </row>
    <row r="7" spans="1:6">
      <c r="C7" s="168" t="s">
        <v>17</v>
      </c>
      <c r="D7" s="170" t="s">
        <v>47</v>
      </c>
      <c r="F7" s="171">
        <v>4</v>
      </c>
    </row>
    <row r="8" spans="1:6">
      <c r="C8" s="168" t="s">
        <v>18</v>
      </c>
      <c r="D8" s="170" t="s">
        <v>48</v>
      </c>
      <c r="F8" s="171">
        <v>5</v>
      </c>
    </row>
    <row r="9" spans="1:6">
      <c r="C9" s="168" t="s">
        <v>19</v>
      </c>
      <c r="D9" s="170" t="s">
        <v>49</v>
      </c>
      <c r="F9" s="171">
        <v>6</v>
      </c>
    </row>
    <row r="10" spans="1:6">
      <c r="C10" s="170"/>
      <c r="D10" s="170" t="s">
        <v>46</v>
      </c>
      <c r="F10" s="171">
        <v>7</v>
      </c>
    </row>
    <row r="11" spans="1:6">
      <c r="C11" s="170"/>
      <c r="D11" s="170" t="s">
        <v>50</v>
      </c>
      <c r="F11" s="171">
        <v>8</v>
      </c>
    </row>
    <row r="12" spans="1:6">
      <c r="C12" s="170"/>
      <c r="D12" s="170" t="s">
        <v>39</v>
      </c>
    </row>
    <row r="13" spans="1:6">
      <c r="C13" s="170"/>
      <c r="D13" s="170" t="s">
        <v>52</v>
      </c>
    </row>
    <row r="14" spans="1:6">
      <c r="C14" s="170"/>
      <c r="D14" s="170" t="s">
        <v>53</v>
      </c>
    </row>
    <row r="15" spans="1:6">
      <c r="C15" s="170"/>
      <c r="D15" s="170" t="s">
        <v>51</v>
      </c>
    </row>
    <row r="16" spans="1:6">
      <c r="C16" s="170"/>
      <c r="D16" s="170" t="s">
        <v>54</v>
      </c>
    </row>
    <row r="17" spans="4:4">
      <c r="D17" s="170"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62"/>
  <sheetViews>
    <sheetView showGridLines="0" zoomScaleNormal="100" zoomScaleSheetLayoutView="102" workbookViewId="0">
      <selection activeCell="A9" sqref="A9"/>
    </sheetView>
  </sheetViews>
  <sheetFormatPr defaultColWidth="0" defaultRowHeight="15" zeroHeight="1"/>
  <cols>
    <col min="1" max="1" width="21.88671875" style="46" customWidth="1"/>
    <col min="2" max="4" width="10.5546875" style="46" customWidth="1"/>
    <col min="5" max="7" width="10.5546875" style="71" customWidth="1"/>
    <col min="8" max="10" width="10.5546875" style="46" customWidth="1"/>
    <col min="11" max="11" width="2.6640625" style="8" customWidth="1"/>
    <col min="12" max="16" width="10.6640625" style="46" hidden="1" customWidth="1"/>
    <col min="17" max="16384" width="8.88671875" style="46" hidden="1"/>
  </cols>
  <sheetData>
    <row r="1" spans="1:15" s="8" customFormat="1" ht="15.75">
      <c r="A1" s="6" t="s">
        <v>71</v>
      </c>
      <c r="B1" s="7"/>
      <c r="C1" s="7"/>
      <c r="E1" s="9"/>
      <c r="F1" s="10"/>
      <c r="G1" s="10"/>
    </row>
    <row r="2" spans="1:15" s="8" customFormat="1" ht="15.75">
      <c r="A2" s="6"/>
      <c r="B2" s="7"/>
      <c r="C2" s="7"/>
      <c r="E2" s="9"/>
      <c r="F2" s="10"/>
    </row>
    <row r="3" spans="1:15" s="8" customFormat="1" ht="15.75">
      <c r="A3" s="6"/>
      <c r="B3" s="7"/>
      <c r="C3" s="7"/>
      <c r="E3" s="9"/>
      <c r="F3" s="10"/>
    </row>
    <row r="4" spans="1:15" s="8" customFormat="1" ht="15.75">
      <c r="A4" s="11" t="s">
        <v>34</v>
      </c>
      <c r="B4" s="12"/>
      <c r="C4" s="12"/>
      <c r="D4" s="13"/>
      <c r="E4" s="14"/>
      <c r="F4" s="15"/>
      <c r="G4" s="13"/>
      <c r="H4" s="13"/>
      <c r="I4" s="13"/>
      <c r="J4" s="13"/>
      <c r="K4" s="13"/>
    </row>
    <row r="5" spans="1:15" s="8" customFormat="1" ht="15.75">
      <c r="A5" s="6"/>
      <c r="B5" s="7"/>
      <c r="C5" s="7"/>
      <c r="E5" s="9"/>
      <c r="F5" s="10"/>
      <c r="M5" s="123"/>
    </row>
    <row r="6" spans="1:15" s="8" customFormat="1">
      <c r="A6" s="196"/>
      <c r="B6" s="197"/>
      <c r="C6" s="197"/>
      <c r="D6" s="198"/>
      <c r="E6" s="10" t="s">
        <v>36</v>
      </c>
      <c r="F6" s="10"/>
      <c r="M6" s="123"/>
    </row>
    <row r="7" spans="1:15" s="8" customFormat="1">
      <c r="A7" s="196"/>
      <c r="B7" s="199"/>
      <c r="C7" s="199"/>
      <c r="D7" s="200"/>
      <c r="E7" s="10" t="s">
        <v>69</v>
      </c>
      <c r="F7" s="10"/>
      <c r="M7" s="123"/>
    </row>
    <row r="8" spans="1:15" s="8" customFormat="1">
      <c r="A8" s="201"/>
      <c r="B8" s="202"/>
      <c r="C8" s="202"/>
      <c r="D8" s="203"/>
      <c r="E8" s="10" t="s">
        <v>78</v>
      </c>
      <c r="F8" s="10"/>
      <c r="M8" s="123"/>
    </row>
    <row r="9" spans="1:15" s="8" customFormat="1" ht="15.75">
      <c r="A9" s="16">
        <v>2022</v>
      </c>
      <c r="B9" s="10" t="s">
        <v>70</v>
      </c>
      <c r="C9" s="7"/>
      <c r="E9" s="9"/>
      <c r="F9" s="122"/>
      <c r="M9" s="137"/>
    </row>
    <row r="10" spans="1:15" s="8" customFormat="1">
      <c r="A10" s="17">
        <v>138550</v>
      </c>
      <c r="B10" s="10" t="s">
        <v>77</v>
      </c>
      <c r="E10" s="9"/>
      <c r="F10" s="10"/>
    </row>
    <row r="11" spans="1:15" s="8" customFormat="1">
      <c r="A11" s="18">
        <v>0.3</v>
      </c>
      <c r="B11" s="8" t="s">
        <v>33</v>
      </c>
      <c r="E11" s="9"/>
      <c r="F11" s="10"/>
      <c r="M11" s="138"/>
    </row>
    <row r="12" spans="1:15" s="8" customFormat="1">
      <c r="E12" s="9"/>
      <c r="F12" s="10"/>
    </row>
    <row r="13" spans="1:15" s="8" customFormat="1" ht="15.75">
      <c r="A13" s="6"/>
      <c r="B13" s="7"/>
      <c r="C13" s="7"/>
      <c r="E13" s="9"/>
      <c r="F13" s="10"/>
    </row>
    <row r="14" spans="1:15" s="8" customFormat="1" ht="15.75">
      <c r="A14" s="11" t="s">
        <v>31</v>
      </c>
      <c r="B14" s="12"/>
      <c r="C14" s="12"/>
      <c r="D14" s="13"/>
      <c r="E14" s="14"/>
      <c r="F14" s="15"/>
      <c r="G14" s="13"/>
      <c r="H14" s="13"/>
      <c r="I14" s="13"/>
      <c r="J14" s="13"/>
      <c r="K14" s="13"/>
    </row>
    <row r="15" spans="1:15" s="8" customFormat="1" ht="15.75">
      <c r="A15" s="6"/>
      <c r="B15" s="7"/>
      <c r="C15" s="7"/>
      <c r="E15" s="9"/>
      <c r="F15" s="10"/>
    </row>
    <row r="16" spans="1:15" s="8" customFormat="1" ht="15.75">
      <c r="A16" s="19"/>
      <c r="B16" s="20"/>
      <c r="C16" s="20" t="s">
        <v>28</v>
      </c>
      <c r="D16" s="21" t="s">
        <v>9</v>
      </c>
      <c r="E16" s="21" t="s">
        <v>25</v>
      </c>
      <c r="F16" s="21" t="s">
        <v>15</v>
      </c>
      <c r="G16" s="21" t="s">
        <v>16</v>
      </c>
      <c r="H16" s="21" t="s">
        <v>17</v>
      </c>
      <c r="I16" s="21" t="s">
        <v>18</v>
      </c>
      <c r="J16" s="22" t="s">
        <v>19</v>
      </c>
      <c r="N16" s="139"/>
      <c r="O16" s="7"/>
    </row>
    <row r="17" spans="1:14" s="8" customFormat="1">
      <c r="A17" s="23" t="s">
        <v>10</v>
      </c>
      <c r="B17" s="24"/>
      <c r="C17" s="25" t="s">
        <v>11</v>
      </c>
      <c r="D17" s="26">
        <v>0</v>
      </c>
      <c r="E17" s="26">
        <v>26</v>
      </c>
      <c r="F17" s="26">
        <v>32</v>
      </c>
      <c r="G17" s="26">
        <v>38</v>
      </c>
      <c r="H17" s="26">
        <v>44</v>
      </c>
      <c r="I17" s="26">
        <v>50</v>
      </c>
      <c r="J17" s="26">
        <v>56</v>
      </c>
    </row>
    <row r="18" spans="1:14" s="8" customFormat="1">
      <c r="A18" s="27"/>
      <c r="B18" s="28"/>
      <c r="C18" s="25" t="s">
        <v>12</v>
      </c>
      <c r="D18" s="26">
        <v>0</v>
      </c>
      <c r="E18" s="26">
        <v>37</v>
      </c>
      <c r="F18" s="26">
        <v>44</v>
      </c>
      <c r="G18" s="26">
        <v>57</v>
      </c>
      <c r="H18" s="26">
        <v>70</v>
      </c>
      <c r="I18" s="26">
        <v>85</v>
      </c>
      <c r="J18" s="26">
        <v>110</v>
      </c>
    </row>
    <row r="19" spans="1:14" s="8" customFormat="1">
      <c r="A19" s="29" t="s">
        <v>13</v>
      </c>
      <c r="B19" s="24"/>
      <c r="C19" s="25" t="s">
        <v>11</v>
      </c>
      <c r="D19" s="26">
        <v>0</v>
      </c>
      <c r="E19" s="26">
        <v>4</v>
      </c>
      <c r="F19" s="26">
        <v>5</v>
      </c>
      <c r="G19" s="26">
        <v>8</v>
      </c>
      <c r="H19" s="26">
        <v>10</v>
      </c>
      <c r="I19" s="26">
        <v>12</v>
      </c>
      <c r="J19" s="26">
        <v>15</v>
      </c>
    </row>
    <row r="20" spans="1:14" s="8" customFormat="1">
      <c r="A20" s="30"/>
      <c r="B20" s="28"/>
      <c r="C20" s="25" t="s">
        <v>12</v>
      </c>
      <c r="D20" s="26">
        <v>0</v>
      </c>
      <c r="E20" s="26">
        <v>11</v>
      </c>
      <c r="F20" s="26">
        <v>14</v>
      </c>
      <c r="G20" s="26">
        <v>25</v>
      </c>
      <c r="H20" s="26">
        <v>32</v>
      </c>
      <c r="I20" s="26">
        <v>40</v>
      </c>
      <c r="J20" s="26">
        <v>47</v>
      </c>
    </row>
    <row r="21" spans="1:14" s="8" customFormat="1">
      <c r="A21" s="31" t="s">
        <v>26</v>
      </c>
      <c r="B21" s="32"/>
      <c r="C21" s="33"/>
      <c r="D21" s="26">
        <v>0</v>
      </c>
      <c r="E21" s="26">
        <v>43</v>
      </c>
      <c r="F21" s="26">
        <v>51</v>
      </c>
      <c r="G21" s="26">
        <v>72</v>
      </c>
      <c r="H21" s="26">
        <v>97</v>
      </c>
      <c r="I21" s="26">
        <v>122</v>
      </c>
      <c r="J21" s="26">
        <v>147</v>
      </c>
    </row>
    <row r="22" spans="1:14" s="8" customFormat="1">
      <c r="A22" s="29" t="s">
        <v>14</v>
      </c>
      <c r="B22" s="24"/>
      <c r="C22" s="25" t="s">
        <v>11</v>
      </c>
      <c r="D22" s="26">
        <v>0</v>
      </c>
      <c r="E22" s="26">
        <v>10</v>
      </c>
      <c r="F22" s="26">
        <v>12</v>
      </c>
      <c r="G22" s="26">
        <v>17</v>
      </c>
      <c r="H22" s="26">
        <v>23</v>
      </c>
      <c r="I22" s="26">
        <v>29</v>
      </c>
      <c r="J22" s="26">
        <v>36</v>
      </c>
    </row>
    <row r="23" spans="1:14" s="8" customFormat="1">
      <c r="A23" s="30"/>
      <c r="B23" s="28"/>
      <c r="C23" s="25" t="s">
        <v>12</v>
      </c>
      <c r="D23" s="26">
        <v>0</v>
      </c>
      <c r="E23" s="26">
        <v>31</v>
      </c>
      <c r="F23" s="26">
        <v>39</v>
      </c>
      <c r="G23" s="26">
        <v>51</v>
      </c>
      <c r="H23" s="26">
        <v>62</v>
      </c>
      <c r="I23" s="26">
        <v>73</v>
      </c>
      <c r="J23" s="26">
        <v>85</v>
      </c>
    </row>
    <row r="24" spans="1:14" s="8" customFormat="1">
      <c r="A24" s="34" t="s">
        <v>7</v>
      </c>
      <c r="B24" s="35">
        <v>44439</v>
      </c>
      <c r="C24" s="10" t="s">
        <v>85</v>
      </c>
      <c r="E24" s="9"/>
      <c r="F24" s="10"/>
      <c r="G24" s="9"/>
      <c r="N24" s="140"/>
    </row>
    <row r="25" spans="1:14" s="8" customFormat="1">
      <c r="E25" s="9"/>
      <c r="F25" s="10"/>
      <c r="G25" s="9"/>
    </row>
    <row r="26" spans="1:14" s="8" customFormat="1">
      <c r="A26" s="19"/>
      <c r="B26" s="20" t="s">
        <v>27</v>
      </c>
      <c r="C26" s="20" t="s">
        <v>28</v>
      </c>
      <c r="D26" s="21" t="s">
        <v>9</v>
      </c>
      <c r="E26" s="21" t="s">
        <v>25</v>
      </c>
      <c r="F26" s="21" t="s">
        <v>15</v>
      </c>
      <c r="G26" s="21" t="s">
        <v>16</v>
      </c>
      <c r="H26" s="21" t="s">
        <v>17</v>
      </c>
      <c r="I26" s="21" t="s">
        <v>18</v>
      </c>
      <c r="J26" s="22" t="s">
        <v>19</v>
      </c>
    </row>
    <row r="27" spans="1:14" s="8" customFormat="1">
      <c r="A27" s="36" t="s">
        <v>10</v>
      </c>
      <c r="B27" s="1"/>
      <c r="C27" s="2"/>
      <c r="D27" s="37">
        <f>IF($B27="Tenant",VLOOKUP($C27,$C$17:$J$18,COUNTA($C$26:D$26),FALSE),0)</f>
        <v>0</v>
      </c>
      <c r="E27" s="37">
        <f>IF($B27="Tenant",VLOOKUP($C27,$C$17:$J$18,COUNTA($C$26:E$26),FALSE),0)</f>
        <v>0</v>
      </c>
      <c r="F27" s="37">
        <f>IF($B27="Tenant",VLOOKUP($C27,$C$17:$J$18,COUNTA($C$26:F$26),FALSE),0)</f>
        <v>0</v>
      </c>
      <c r="G27" s="37">
        <f>IF($B27="Tenant",VLOOKUP($C27,$C$17:$J$18,COUNTA($C$26:G$26),FALSE),0)</f>
        <v>0</v>
      </c>
      <c r="H27" s="37">
        <f>IF($B27="Tenant",VLOOKUP($C27,$C$17:$J$18,COUNTA($C$26:H$26),FALSE),0)</f>
        <v>0</v>
      </c>
      <c r="I27" s="37">
        <f>IF($B27="Tenant",VLOOKUP($C27,$C$17:$J$18,COUNTA($C$26:I$26),FALSE),0)</f>
        <v>0</v>
      </c>
      <c r="J27" s="37">
        <f>IF($B27="Tenant",VLOOKUP($C27,$C$17:$J$18,COUNTA($C$26:J$26),FALSE),0)</f>
        <v>0</v>
      </c>
    </row>
    <row r="28" spans="1:14" s="8" customFormat="1">
      <c r="A28" s="36" t="s">
        <v>13</v>
      </c>
      <c r="B28" s="1"/>
      <c r="C28" s="2"/>
      <c r="D28" s="37">
        <f>IF($B28="Tenant",VLOOKUP($C28,$C$19:$J$20,COUNTA($C$26:D$26),FALSE),0)</f>
        <v>0</v>
      </c>
      <c r="E28" s="37">
        <f>IF($B28="Tenant",VLOOKUP($C28,$C$19:$J$20,COUNTA($C$26:E$26),FALSE),0)</f>
        <v>0</v>
      </c>
      <c r="F28" s="37">
        <f>IF($B28="Tenant",VLOOKUP($C28,$C$19:$J$20,COUNTA($C$26:F$26),FALSE),0)</f>
        <v>0</v>
      </c>
      <c r="G28" s="37">
        <f>IF($B28="Tenant",VLOOKUP($C28,$C$19:$J$20,COUNTA($C$26:G$26),FALSE),0)</f>
        <v>0</v>
      </c>
      <c r="H28" s="37">
        <f>IF($B28="Tenant",VLOOKUP($C28,$C$19:$J$20,COUNTA($C$26:H$26),FALSE),0)</f>
        <v>0</v>
      </c>
      <c r="I28" s="37">
        <f>IF($B28="Tenant",VLOOKUP($C28,$C$19:$J$20,COUNTA($C$26:I$26),FALSE),0)</f>
        <v>0</v>
      </c>
      <c r="J28" s="37">
        <f>IF($B28="Tenant",VLOOKUP($C28,$C$19:$J$20,COUNTA($C$26:J$26),FALSE),0)</f>
        <v>0</v>
      </c>
    </row>
    <row r="29" spans="1:14" s="8" customFormat="1">
      <c r="A29" s="36" t="s">
        <v>26</v>
      </c>
      <c r="B29" s="1"/>
      <c r="C29" s="38"/>
      <c r="D29" s="37">
        <f>IF($B29="Tenant",D$21,0)</f>
        <v>0</v>
      </c>
      <c r="E29" s="37">
        <f t="shared" ref="E29:J29" si="0">IF($B29="Tenant",E$21,0)</f>
        <v>0</v>
      </c>
      <c r="F29" s="37">
        <f t="shared" si="0"/>
        <v>0</v>
      </c>
      <c r="G29" s="37">
        <f t="shared" si="0"/>
        <v>0</v>
      </c>
      <c r="H29" s="37">
        <f t="shared" si="0"/>
        <v>0</v>
      </c>
      <c r="I29" s="37">
        <f t="shared" si="0"/>
        <v>0</v>
      </c>
      <c r="J29" s="37">
        <f t="shared" si="0"/>
        <v>0</v>
      </c>
    </row>
    <row r="30" spans="1:14" s="8" customFormat="1">
      <c r="A30" s="36" t="s">
        <v>14</v>
      </c>
      <c r="B30" s="1"/>
      <c r="C30" s="2"/>
      <c r="D30" s="37">
        <f>IF($B30="Tenant",VLOOKUP($C30,$C$22:$J$23,COUNTA($C$26:D$26),FALSE),0)</f>
        <v>0</v>
      </c>
      <c r="E30" s="37">
        <f>IF($B30="Tenant",VLOOKUP($C30,$C$22:$J$23,COUNTA($C$26:E$26),FALSE),0)</f>
        <v>0</v>
      </c>
      <c r="F30" s="37">
        <f>IF($B30="Tenant",VLOOKUP($C30,$C$22:$J$23,COUNTA($C$26:F$26),FALSE),0)</f>
        <v>0</v>
      </c>
      <c r="G30" s="37">
        <f>IF($B30="Tenant",VLOOKUP($C30,$C$22:$J$23,COUNTA($C$26:G$26),FALSE),0)</f>
        <v>0</v>
      </c>
      <c r="H30" s="37">
        <f>IF($B30="Tenant",VLOOKUP($C30,$C$22:$J$23,COUNTA($C$26:H$26),FALSE),0)</f>
        <v>0</v>
      </c>
      <c r="I30" s="37">
        <f>IF($B30="Tenant",VLOOKUP($C30,$C$22:$J$23,COUNTA($C$26:I$26),FALSE),0)</f>
        <v>0</v>
      </c>
      <c r="J30" s="37">
        <f>IF($B30="Tenant",VLOOKUP($C30,$C$22:$J$23,COUNTA($C$26:J$26),FALSE),0)</f>
        <v>0</v>
      </c>
    </row>
    <row r="31" spans="1:14" s="8" customFormat="1" ht="16.5" thickBot="1">
      <c r="A31" s="36" t="s">
        <v>30</v>
      </c>
      <c r="B31" s="3"/>
      <c r="C31" s="4"/>
      <c r="D31" s="5"/>
      <c r="E31" s="5"/>
      <c r="F31" s="5"/>
      <c r="G31" s="5"/>
      <c r="H31" s="5"/>
      <c r="I31" s="5"/>
      <c r="J31" s="5"/>
    </row>
    <row r="32" spans="1:14" s="8" customFormat="1" ht="16.5" thickTop="1">
      <c r="A32" s="39"/>
      <c r="B32" s="40"/>
      <c r="C32" s="41" t="s">
        <v>32</v>
      </c>
      <c r="D32" s="42">
        <f>SUM(D27:D31)</f>
        <v>0</v>
      </c>
      <c r="E32" s="42">
        <f t="shared" ref="E32:J32" si="1">SUM(E27:E31)</f>
        <v>0</v>
      </c>
      <c r="F32" s="42">
        <f t="shared" si="1"/>
        <v>0</v>
      </c>
      <c r="G32" s="42">
        <f t="shared" si="1"/>
        <v>0</v>
      </c>
      <c r="H32" s="42">
        <f t="shared" si="1"/>
        <v>0</v>
      </c>
      <c r="I32" s="42">
        <f t="shared" si="1"/>
        <v>0</v>
      </c>
      <c r="J32" s="42">
        <f t="shared" si="1"/>
        <v>0</v>
      </c>
    </row>
    <row r="33" spans="1:24" s="8" customFormat="1"/>
    <row r="34" spans="1:24" s="8" customFormat="1"/>
    <row r="35" spans="1:24" s="8" customFormat="1" ht="15.75">
      <c r="A35" s="43" t="s">
        <v>35</v>
      </c>
      <c r="B35" s="13"/>
      <c r="C35" s="13"/>
      <c r="D35" s="13"/>
      <c r="E35" s="13"/>
      <c r="F35" s="13"/>
      <c r="G35" s="13"/>
      <c r="H35" s="13"/>
      <c r="I35" s="13"/>
      <c r="J35" s="13"/>
      <c r="K35" s="13"/>
      <c r="L35" s="141"/>
    </row>
    <row r="36" spans="1:24" s="8" customFormat="1" ht="15.75">
      <c r="A36" s="6"/>
      <c r="B36" s="7"/>
      <c r="C36" s="7"/>
      <c r="E36" s="9"/>
      <c r="F36" s="10"/>
      <c r="G36" s="9"/>
    </row>
    <row r="37" spans="1:24">
      <c r="A37" s="72">
        <v>0.8</v>
      </c>
      <c r="B37" s="44" t="s">
        <v>8</v>
      </c>
      <c r="C37" s="17">
        <f>MROUND(MROUND($A$10*I44,50)*A37,50)</f>
        <v>110850</v>
      </c>
      <c r="D37" s="45" t="s">
        <v>0</v>
      </c>
      <c r="E37" s="8"/>
      <c r="F37" s="8"/>
      <c r="G37" s="8"/>
      <c r="H37" s="8"/>
      <c r="I37" s="8"/>
      <c r="J37" s="8"/>
      <c r="L37" s="8"/>
      <c r="M37" s="8"/>
      <c r="N37" s="8"/>
    </row>
    <row r="38" spans="1:24">
      <c r="E38" s="14"/>
      <c r="F38" s="14"/>
      <c r="G38" s="14"/>
      <c r="H38" s="13"/>
      <c r="L38" s="8"/>
      <c r="M38" s="8"/>
      <c r="N38" s="8"/>
    </row>
    <row r="39" spans="1:24">
      <c r="A39" s="97"/>
      <c r="B39" s="96"/>
      <c r="C39" s="96"/>
      <c r="D39" s="96"/>
      <c r="E39" s="47"/>
      <c r="F39" s="47"/>
      <c r="G39" s="47"/>
      <c r="H39" s="48"/>
      <c r="I39" s="49"/>
      <c r="J39" s="50" t="s">
        <v>1</v>
      </c>
      <c r="M39" s="8"/>
      <c r="N39" s="8"/>
    </row>
    <row r="40" spans="1:24">
      <c r="A40" s="51"/>
      <c r="B40" s="95"/>
      <c r="C40" s="52" t="s">
        <v>29</v>
      </c>
      <c r="D40" s="53" t="s">
        <v>1</v>
      </c>
      <c r="E40" s="52" t="s">
        <v>21</v>
      </c>
      <c r="F40" s="53" t="s">
        <v>6</v>
      </c>
      <c r="G40" s="53" t="s">
        <v>24</v>
      </c>
      <c r="H40" s="54" t="s">
        <v>3</v>
      </c>
      <c r="I40" s="52" t="s">
        <v>5</v>
      </c>
      <c r="J40" s="55" t="s">
        <v>4</v>
      </c>
    </row>
    <row r="41" spans="1:24" ht="15.75">
      <c r="A41" s="56"/>
      <c r="B41" s="57" t="s">
        <v>3</v>
      </c>
      <c r="C41" s="58" t="s">
        <v>5</v>
      </c>
      <c r="D41" s="59" t="s">
        <v>4</v>
      </c>
      <c r="E41" s="60" t="s">
        <v>22</v>
      </c>
      <c r="F41" s="61" t="s">
        <v>23</v>
      </c>
      <c r="G41" s="61" t="s">
        <v>22</v>
      </c>
      <c r="H41" s="62">
        <f t="shared" ref="H41:H47" si="2">H42-1</f>
        <v>1</v>
      </c>
      <c r="I41" s="63">
        <v>0.7</v>
      </c>
      <c r="J41" s="127">
        <f>ROUND(ROUND($A$10*I41/50,0)*$A$37,0)*50</f>
        <v>77600</v>
      </c>
      <c r="L41" s="142"/>
    </row>
    <row r="42" spans="1:24" ht="15.75">
      <c r="A42" s="62" t="s">
        <v>9</v>
      </c>
      <c r="B42" s="65">
        <v>1</v>
      </c>
      <c r="C42" s="66">
        <f>C43</f>
        <v>0.7</v>
      </c>
      <c r="D42" s="67">
        <f>ROUND(ROUND($A$10*C42/50,0)*$A$37,0)*50</f>
        <v>77600</v>
      </c>
      <c r="E42" s="68">
        <f>D42*$A$11/12*75%</f>
        <v>1455</v>
      </c>
      <c r="F42" s="69">
        <f>HLOOKUP(A42,$D$26:$J$32,7,FALSE)</f>
        <v>0</v>
      </c>
      <c r="G42" s="68">
        <f>E42-F42</f>
        <v>1455</v>
      </c>
      <c r="H42" s="62">
        <f t="shared" si="2"/>
        <v>2</v>
      </c>
      <c r="I42" s="63">
        <f>I41+0.1</f>
        <v>0.79999999999999993</v>
      </c>
      <c r="J42" s="64">
        <f t="shared" ref="J42:J48" si="3">ROUND(ROUND($A$10*I42/50,0)*$A$37,0)*50</f>
        <v>88700</v>
      </c>
      <c r="L42" s="143"/>
    </row>
    <row r="43" spans="1:24" ht="15.75">
      <c r="A43" s="62" t="s">
        <v>25</v>
      </c>
      <c r="B43" s="65">
        <v>1</v>
      </c>
      <c r="C43" s="66">
        <v>0.7</v>
      </c>
      <c r="D43" s="67">
        <f t="shared" ref="D43:D48" si="4">ROUND(ROUND($A$10*C43/50,0)*$A$37,0)*50</f>
        <v>77600</v>
      </c>
      <c r="E43" s="68">
        <f t="shared" ref="E43:E48" si="5">D43*$A$11/12</f>
        <v>1940</v>
      </c>
      <c r="F43" s="69">
        <f t="shared" ref="F43:F48" si="6">HLOOKUP(A43,$D$26:$J$32,7,FALSE)</f>
        <v>0</v>
      </c>
      <c r="G43" s="68">
        <f t="shared" ref="G43:G48" si="7">E43-F43</f>
        <v>1940</v>
      </c>
      <c r="H43" s="62">
        <f t="shared" si="2"/>
        <v>3</v>
      </c>
      <c r="I43" s="63">
        <f>I42+0.1</f>
        <v>0.89999999999999991</v>
      </c>
      <c r="J43" s="64">
        <f t="shared" si="3"/>
        <v>99750</v>
      </c>
      <c r="L43" s="143"/>
      <c r="O43" s="143"/>
    </row>
    <row r="44" spans="1:24" ht="15.75">
      <c r="A44" s="62" t="s">
        <v>15</v>
      </c>
      <c r="B44" s="65">
        <v>2</v>
      </c>
      <c r="C44" s="66">
        <v>0.8</v>
      </c>
      <c r="D44" s="67">
        <f t="shared" si="4"/>
        <v>88700</v>
      </c>
      <c r="E44" s="68">
        <f t="shared" si="5"/>
        <v>2217.5</v>
      </c>
      <c r="F44" s="69">
        <f t="shared" si="6"/>
        <v>0</v>
      </c>
      <c r="G44" s="68">
        <f t="shared" si="7"/>
        <v>2217.5</v>
      </c>
      <c r="H44" s="62">
        <f t="shared" si="2"/>
        <v>4</v>
      </c>
      <c r="I44" s="63">
        <f>I43+0.1</f>
        <v>0.99999999999999989</v>
      </c>
      <c r="J44" s="64">
        <f t="shared" si="3"/>
        <v>110850</v>
      </c>
      <c r="L44" s="143"/>
      <c r="P44" s="144"/>
      <c r="Q44" s="144"/>
      <c r="R44" s="144"/>
      <c r="S44" s="144"/>
      <c r="T44" s="144"/>
      <c r="U44" s="144"/>
      <c r="V44" s="144"/>
      <c r="W44" s="144"/>
      <c r="X44" s="144"/>
    </row>
    <row r="45" spans="1:24" ht="15.75">
      <c r="A45" s="62" t="s">
        <v>16</v>
      </c>
      <c r="B45" s="65">
        <v>3</v>
      </c>
      <c r="C45" s="66">
        <v>0.9</v>
      </c>
      <c r="D45" s="67">
        <f t="shared" si="4"/>
        <v>99750</v>
      </c>
      <c r="E45" s="68">
        <f t="shared" si="5"/>
        <v>2493.75</v>
      </c>
      <c r="F45" s="69">
        <f t="shared" si="6"/>
        <v>0</v>
      </c>
      <c r="G45" s="68">
        <f t="shared" si="7"/>
        <v>2493.75</v>
      </c>
      <c r="H45" s="62">
        <f t="shared" si="2"/>
        <v>5</v>
      </c>
      <c r="I45" s="63">
        <f>I44+0.08</f>
        <v>1.0799999999999998</v>
      </c>
      <c r="J45" s="64">
        <f t="shared" si="3"/>
        <v>119700</v>
      </c>
      <c r="L45" s="143"/>
      <c r="P45" s="144"/>
      <c r="Q45" s="144"/>
      <c r="R45" s="144"/>
      <c r="S45" s="144"/>
      <c r="T45" s="144"/>
      <c r="U45" s="144"/>
      <c r="V45" s="144"/>
      <c r="W45" s="144"/>
      <c r="X45" s="144"/>
    </row>
    <row r="46" spans="1:24" ht="15.75">
      <c r="A46" s="62" t="s">
        <v>17</v>
      </c>
      <c r="B46" s="65">
        <v>4</v>
      </c>
      <c r="C46" s="66">
        <v>1</v>
      </c>
      <c r="D46" s="67">
        <f t="shared" si="4"/>
        <v>110850</v>
      </c>
      <c r="E46" s="68">
        <f t="shared" si="5"/>
        <v>2771.25</v>
      </c>
      <c r="F46" s="69">
        <f t="shared" si="6"/>
        <v>0</v>
      </c>
      <c r="G46" s="68">
        <f t="shared" si="7"/>
        <v>2771.25</v>
      </c>
      <c r="H46" s="62">
        <f t="shared" si="2"/>
        <v>6</v>
      </c>
      <c r="I46" s="63">
        <f>I45+0.08</f>
        <v>1.1599999999999999</v>
      </c>
      <c r="J46" s="64">
        <f t="shared" si="3"/>
        <v>128550</v>
      </c>
      <c r="L46" s="143"/>
      <c r="P46" s="144"/>
      <c r="Q46" s="144"/>
      <c r="R46" s="144"/>
      <c r="S46" s="144"/>
      <c r="T46" s="144"/>
      <c r="U46" s="144"/>
      <c r="V46" s="144"/>
      <c r="W46" s="144"/>
      <c r="X46" s="144"/>
    </row>
    <row r="47" spans="1:24" ht="15.75">
      <c r="A47" s="62" t="s">
        <v>18</v>
      </c>
      <c r="B47" s="65">
        <v>5</v>
      </c>
      <c r="C47" s="66">
        <v>1.08</v>
      </c>
      <c r="D47" s="67">
        <f t="shared" si="4"/>
        <v>119700</v>
      </c>
      <c r="E47" s="68">
        <f t="shared" si="5"/>
        <v>2992.5</v>
      </c>
      <c r="F47" s="69">
        <f t="shared" si="6"/>
        <v>0</v>
      </c>
      <c r="G47" s="68">
        <f t="shared" si="7"/>
        <v>2992.5</v>
      </c>
      <c r="H47" s="62">
        <f t="shared" si="2"/>
        <v>7</v>
      </c>
      <c r="I47" s="63">
        <f>I46+0.08</f>
        <v>1.24</v>
      </c>
      <c r="J47" s="64">
        <f t="shared" si="3"/>
        <v>137450</v>
      </c>
      <c r="L47" s="143"/>
      <c r="P47" s="144"/>
      <c r="Q47" s="144"/>
      <c r="R47" s="144"/>
      <c r="S47" s="144"/>
    </row>
    <row r="48" spans="1:24" ht="15.75">
      <c r="A48" s="62" t="s">
        <v>19</v>
      </c>
      <c r="B48" s="65">
        <v>6</v>
      </c>
      <c r="C48" s="66">
        <v>1.1599999999999999</v>
      </c>
      <c r="D48" s="67">
        <f t="shared" si="4"/>
        <v>128550</v>
      </c>
      <c r="E48" s="68">
        <f t="shared" si="5"/>
        <v>3213.75</v>
      </c>
      <c r="F48" s="69">
        <f t="shared" si="6"/>
        <v>0</v>
      </c>
      <c r="G48" s="68">
        <f t="shared" si="7"/>
        <v>3213.75</v>
      </c>
      <c r="H48" s="62">
        <v>8</v>
      </c>
      <c r="I48" s="63">
        <f>I47+0.08</f>
        <v>1.32</v>
      </c>
      <c r="J48" s="64">
        <f t="shared" si="3"/>
        <v>146300</v>
      </c>
      <c r="L48" s="143"/>
      <c r="P48" s="144"/>
      <c r="Q48" s="144"/>
      <c r="R48" s="144"/>
      <c r="S48" s="144"/>
    </row>
    <row r="49" spans="1:19">
      <c r="D49" s="70"/>
      <c r="P49" s="144"/>
      <c r="Q49" s="144"/>
      <c r="R49" s="144"/>
      <c r="S49" s="144"/>
    </row>
    <row r="50" spans="1:19"/>
    <row r="51" spans="1:19" ht="15.75">
      <c r="A51" s="43" t="s">
        <v>91</v>
      </c>
      <c r="B51" s="13"/>
      <c r="C51" s="13"/>
      <c r="D51" s="13"/>
      <c r="E51" s="13"/>
      <c r="F51" s="13"/>
      <c r="G51" s="13"/>
      <c r="H51" s="13"/>
      <c r="I51" s="13"/>
      <c r="J51" s="13"/>
      <c r="K51" s="13"/>
    </row>
    <row r="52" spans="1:19">
      <c r="D52" s="128"/>
      <c r="E52" s="128"/>
      <c r="F52" s="128"/>
      <c r="G52" s="74"/>
      <c r="H52" s="74"/>
      <c r="J52" s="8"/>
    </row>
    <row r="53" spans="1:19" ht="15.75">
      <c r="A53" s="102"/>
      <c r="B53" s="103" t="s">
        <v>86</v>
      </c>
      <c r="C53" s="104" t="s">
        <v>86</v>
      </c>
      <c r="E53" s="102"/>
      <c r="F53" s="103" t="s">
        <v>92</v>
      </c>
      <c r="G53" s="103" t="s">
        <v>93</v>
      </c>
      <c r="H53" s="108" t="s">
        <v>94</v>
      </c>
      <c r="I53" s="103" t="s">
        <v>95</v>
      </c>
      <c r="J53" s="104" t="s">
        <v>87</v>
      </c>
      <c r="M53" s="71"/>
      <c r="N53" s="71"/>
    </row>
    <row r="54" spans="1:19" ht="15.75">
      <c r="A54" s="111"/>
      <c r="B54" s="101" t="s">
        <v>88</v>
      </c>
      <c r="C54" s="112" t="s">
        <v>96</v>
      </c>
      <c r="E54" s="105" t="s">
        <v>3</v>
      </c>
      <c r="F54" s="106">
        <v>0.3</v>
      </c>
      <c r="G54" s="106">
        <v>0.5</v>
      </c>
      <c r="H54" s="109">
        <v>0.8</v>
      </c>
      <c r="I54" s="106">
        <v>1</v>
      </c>
      <c r="J54" s="107">
        <v>1.2</v>
      </c>
      <c r="M54" s="71"/>
      <c r="N54" s="71"/>
    </row>
    <row r="55" spans="1:19" ht="15.75">
      <c r="A55" s="105"/>
      <c r="B55" s="113" t="s">
        <v>89</v>
      </c>
      <c r="C55" s="114" t="s">
        <v>90</v>
      </c>
      <c r="E55" s="129">
        <v>1</v>
      </c>
      <c r="F55" s="130">
        <v>38400</v>
      </c>
      <c r="G55" s="130">
        <v>63950</v>
      </c>
      <c r="H55" s="131">
        <v>102450</v>
      </c>
      <c r="I55" s="130">
        <v>104700</v>
      </c>
      <c r="J55" s="132">
        <v>125650</v>
      </c>
      <c r="M55" s="71"/>
      <c r="N55" s="71"/>
    </row>
    <row r="56" spans="1:19" ht="15.75">
      <c r="A56" s="110" t="s">
        <v>9</v>
      </c>
      <c r="B56" s="133">
        <v>1921</v>
      </c>
      <c r="C56" s="134">
        <v>1.0900000000000001</v>
      </c>
      <c r="E56" s="129">
        <v>2</v>
      </c>
      <c r="F56" s="130">
        <v>43850</v>
      </c>
      <c r="G56" s="130">
        <v>73100</v>
      </c>
      <c r="H56" s="131">
        <v>117100</v>
      </c>
      <c r="I56" s="130">
        <v>119700</v>
      </c>
      <c r="J56" s="132">
        <v>143600</v>
      </c>
    </row>
    <row r="57" spans="1:19" ht="15.75">
      <c r="A57" s="62" t="s">
        <v>25</v>
      </c>
      <c r="B57" s="135">
        <v>2561</v>
      </c>
      <c r="C57" s="136">
        <v>1.0900000000000001</v>
      </c>
      <c r="E57" s="129">
        <v>3</v>
      </c>
      <c r="F57" s="130">
        <v>49350</v>
      </c>
      <c r="G57" s="130">
        <v>82250</v>
      </c>
      <c r="H57" s="131">
        <v>131750</v>
      </c>
      <c r="I57" s="130">
        <v>134650</v>
      </c>
      <c r="J57" s="132">
        <v>161550</v>
      </c>
    </row>
    <row r="58" spans="1:19" ht="15.75">
      <c r="A58" s="62" t="s">
        <v>15</v>
      </c>
      <c r="B58" s="135">
        <v>2927</v>
      </c>
      <c r="C58" s="136">
        <v>1.0900000000000001</v>
      </c>
      <c r="E58" s="129">
        <v>4</v>
      </c>
      <c r="F58" s="130">
        <v>54800</v>
      </c>
      <c r="G58" s="130">
        <v>91350</v>
      </c>
      <c r="H58" s="131">
        <v>146350</v>
      </c>
      <c r="I58" s="130">
        <v>149600</v>
      </c>
      <c r="J58" s="132">
        <v>179500</v>
      </c>
    </row>
    <row r="59" spans="1:19" ht="15.75">
      <c r="A59" s="62" t="s">
        <v>16</v>
      </c>
      <c r="B59" s="135">
        <v>3293</v>
      </c>
      <c r="C59" s="136">
        <v>1.0900000000000001</v>
      </c>
      <c r="E59" s="129">
        <v>5</v>
      </c>
      <c r="F59" s="130">
        <v>59200</v>
      </c>
      <c r="G59" s="130">
        <v>98700</v>
      </c>
      <c r="H59" s="131">
        <v>158100</v>
      </c>
      <c r="I59" s="130">
        <v>161550</v>
      </c>
      <c r="J59" s="132">
        <v>193850</v>
      </c>
    </row>
    <row r="60" spans="1:19" ht="15.75">
      <c r="A60" s="62" t="s">
        <v>17</v>
      </c>
      <c r="B60" s="135">
        <v>3658</v>
      </c>
      <c r="C60" s="136">
        <v>1.0900000000000001</v>
      </c>
      <c r="E60" s="129">
        <v>6</v>
      </c>
      <c r="F60" s="130">
        <v>63600</v>
      </c>
      <c r="G60" s="130">
        <v>106000</v>
      </c>
      <c r="H60" s="131">
        <v>169800</v>
      </c>
      <c r="I60" s="130">
        <v>173550</v>
      </c>
      <c r="J60" s="132">
        <v>208200</v>
      </c>
    </row>
    <row r="61" spans="1:19" ht="15.75">
      <c r="A61" s="62" t="s">
        <v>18</v>
      </c>
      <c r="B61" s="135">
        <v>3952</v>
      </c>
      <c r="C61" s="136">
        <v>1.0900000000000001</v>
      </c>
      <c r="E61" s="129">
        <v>7</v>
      </c>
      <c r="F61" s="130">
        <v>68000</v>
      </c>
      <c r="G61" s="130">
        <v>113300</v>
      </c>
      <c r="H61" s="131">
        <v>181500</v>
      </c>
      <c r="I61" s="130">
        <v>185500</v>
      </c>
      <c r="J61" s="132">
        <v>222600</v>
      </c>
    </row>
    <row r="62" spans="1:19" ht="15.75">
      <c r="A62" s="62" t="s">
        <v>19</v>
      </c>
      <c r="B62" s="135">
        <v>4245</v>
      </c>
      <c r="C62" s="136">
        <v>1.0900000000000001</v>
      </c>
      <c r="E62" s="129">
        <v>8</v>
      </c>
      <c r="F62" s="130">
        <v>72350</v>
      </c>
      <c r="G62" s="130">
        <v>120600</v>
      </c>
      <c r="H62" s="131">
        <v>193200</v>
      </c>
      <c r="I62" s="130">
        <v>197450</v>
      </c>
      <c r="J62" s="132">
        <v>236950</v>
      </c>
    </row>
  </sheetData>
  <sheetProtection algorithmName="SHA-512" hashValue="uEzfMkchC6FEFnj6OQKfQuvWlUS3S4u8Ffgbty6aYMFsctik/d+tIkfwqlKR6yJlDsBPyt/AKCOZHsaRfSlPQA==" saltValue="/sn7Pqx8GeO1FVifxyq1LQ==" spinCount="100000" sheet="1" objects="1" scenarios="1"/>
  <mergeCells count="3">
    <mergeCell ref="A6:D6"/>
    <mergeCell ref="A7:D7"/>
    <mergeCell ref="A8:D8"/>
  </mergeCells>
  <dataValidations count="2">
    <dataValidation type="list" allowBlank="1" showInputMessage="1" showErrorMessage="1" sqref="B27:B30" xr:uid="{00000000-0002-0000-0100-000000000000}">
      <formula1>UA_Payor</formula1>
    </dataValidation>
    <dataValidation type="list" allowBlank="1" showInputMessage="1" showErrorMessage="1" sqref="C27:C28 C30" xr:uid="{00000000-0002-0000-0100-000001000000}">
      <formula1>Utility_Type</formula1>
    </dataValidation>
  </dataValidations>
  <pageMargins left="0.5" right="0.5" top="0.5" bottom="0.5" header="0.5" footer="0.5"/>
  <pageSetup scale="59" fitToHeight="2" orientation="landscape" r:id="rId1"/>
  <headerFooter alignWithMargins="0">
    <oddFooter>&amp;CSSP Waitlist - 2019 AMI&amp;R&amp;D</oddFooter>
  </headerFooter>
  <extLst>
    <ext xmlns:x14="http://schemas.microsoft.com/office/spreadsheetml/2009/9/main" uri="{78C0D931-6437-407d-A8EE-F0AAD7539E65}">
      <x14:conditionalFormattings>
        <x14:conditionalFormatting xmlns:xm="http://schemas.microsoft.com/office/excel/2006/main">
          <x14:cfRule type="expression" priority="1" id="{4B52E331-18DD-42B4-9B43-817FEEE92EEA}">
            <xm:f>'2.Rent Roll'!E11&gt;INDEX($H$55:$H$62,MATCH('2.Rent Roll'!D11,$E$55:$E$62,0))</xm:f>
            <x14:dxf/>
          </x14:cfRule>
          <x14:cfRule type="expression" priority="2" id="{3EC7EA62-85FE-4F8F-90CF-BED673267EC9}">
            <xm:f>'2.Rent Roll'!E11&gt;INDEX($H$55:$H$62,MATCH('2.Rent Roll'!D11,$E$55:$E$62,0))</xm:f>
            <x14:dxf/>
          </x14:cfRule>
          <xm:sqref>K11:K160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FC162"/>
  <sheetViews>
    <sheetView showGridLines="0" zoomScaleNormal="100" zoomScalePageLayoutView="40" workbookViewId="0">
      <selection activeCell="B11" sqref="B11"/>
    </sheetView>
  </sheetViews>
  <sheetFormatPr defaultColWidth="0" defaultRowHeight="15" zeroHeight="1"/>
  <cols>
    <col min="1" max="1" width="5.6640625" style="46" customWidth="1"/>
    <col min="2" max="6" width="11.5546875" style="46" customWidth="1"/>
    <col min="7" max="7" width="17.33203125" style="46" customWidth="1"/>
    <col min="8" max="8" width="29.109375" style="46" bestFit="1" customWidth="1"/>
    <col min="9" max="22" width="11.33203125" style="46" customWidth="1"/>
    <col min="23" max="23" width="2.21875" style="46" customWidth="1"/>
    <col min="24" max="28" width="12.33203125" style="46" hidden="1"/>
    <col min="29" max="16383" width="9.33203125" style="46" hidden="1"/>
    <col min="16384" max="16384" width="7.44140625" style="46" hidden="1"/>
  </cols>
  <sheetData>
    <row r="1" spans="1:28" ht="15.75">
      <c r="A1" s="73" t="s">
        <v>72</v>
      </c>
    </row>
    <row r="2" spans="1:28" ht="15.75">
      <c r="A2" s="73"/>
    </row>
    <row r="3" spans="1:28" ht="15.75">
      <c r="A3" s="73"/>
    </row>
    <row r="4" spans="1:28" ht="15.75">
      <c r="A4" s="43" t="s">
        <v>76</v>
      </c>
      <c r="B4" s="13"/>
      <c r="C4" s="13"/>
      <c r="D4" s="13"/>
      <c r="E4" s="13"/>
      <c r="F4" s="13"/>
      <c r="G4" s="13"/>
      <c r="H4" s="13"/>
      <c r="I4" s="13"/>
      <c r="J4" s="13"/>
      <c r="K4" s="13"/>
      <c r="L4" s="13"/>
      <c r="M4" s="13"/>
      <c r="N4" s="13"/>
      <c r="O4" s="13"/>
      <c r="P4" s="13"/>
      <c r="Q4" s="13"/>
      <c r="R4" s="13"/>
      <c r="S4" s="13"/>
      <c r="T4" s="13"/>
      <c r="U4" s="13"/>
      <c r="V4" s="13"/>
      <c r="X4" s="43" t="s">
        <v>105</v>
      </c>
      <c r="Y4" s="13"/>
      <c r="Z4" s="13"/>
      <c r="AA4" s="13"/>
      <c r="AB4" s="13"/>
    </row>
    <row r="5" spans="1:28" ht="15.75" thickBot="1">
      <c r="A5" s="204" t="str">
        <f>IF('1.General Info'!A6="","",'1.General Info'!A6)</f>
        <v/>
      </c>
      <c r="B5" s="204"/>
      <c r="C5" s="204"/>
      <c r="D5" s="204"/>
      <c r="E5" s="204"/>
      <c r="F5" s="204"/>
      <c r="G5" s="204"/>
      <c r="H5" s="204"/>
    </row>
    <row r="6" spans="1:28" ht="15.75">
      <c r="A6" s="205" t="str">
        <f>IF('1.General Info'!A7="","",'1.General Info'!A7)</f>
        <v/>
      </c>
      <c r="B6" s="205"/>
      <c r="C6" s="205"/>
      <c r="D6" s="205"/>
      <c r="E6" s="206"/>
      <c r="F6" s="115" t="s">
        <v>99</v>
      </c>
      <c r="G6" s="120"/>
      <c r="H6" s="120"/>
      <c r="L6" s="74"/>
      <c r="M6" s="115" t="s">
        <v>99</v>
      </c>
      <c r="N6" s="75"/>
      <c r="O6" s="75"/>
      <c r="P6" s="75"/>
      <c r="Q6" s="75"/>
    </row>
    <row r="7" spans="1:28" ht="15.75">
      <c r="A7" s="207" t="str">
        <f>IF('1.General Info'!A8="","",'1.General Info'!A8)</f>
        <v/>
      </c>
      <c r="B7" s="207"/>
      <c r="C7" s="207"/>
      <c r="D7" s="207"/>
      <c r="E7" s="208"/>
      <c r="F7" s="116" t="s">
        <v>100</v>
      </c>
      <c r="G7" s="117"/>
      <c r="M7" s="116" t="s">
        <v>22</v>
      </c>
      <c r="N7" s="76"/>
      <c r="O7" s="76"/>
      <c r="P7" s="76"/>
      <c r="Q7" s="76"/>
    </row>
    <row r="8" spans="1:28" ht="16.5" thickBot="1">
      <c r="F8" s="121" t="s">
        <v>98</v>
      </c>
      <c r="M8" s="121" t="s">
        <v>98</v>
      </c>
      <c r="N8" s="76"/>
    </row>
    <row r="9" spans="1:28" ht="16.5" thickBot="1">
      <c r="C9" s="155" t="s">
        <v>117</v>
      </c>
      <c r="D9" s="175"/>
      <c r="E9" s="157">
        <f>COUNTIF(C11:C160,"&lt;&gt;")</f>
        <v>0</v>
      </c>
      <c r="F9" s="148" t="str">
        <f>IFERROR(AVERAGEIF($Q$11:$Q$160,"Yes",$F$11:$F$160),"")</f>
        <v/>
      </c>
      <c r="I9" s="155" t="s">
        <v>116</v>
      </c>
      <c r="J9" s="156"/>
      <c r="K9" s="156"/>
      <c r="L9" s="157">
        <f>SUM(I11:I160,K11:L160)</f>
        <v>0</v>
      </c>
      <c r="M9" s="148" t="str">
        <f>IFERROR(AVERAGEIF($Q$11:$Q$160,"Yes",$M$11:$M$160),"")</f>
        <v/>
      </c>
    </row>
    <row r="10" spans="1:28" ht="77.25">
      <c r="A10" s="77" t="s">
        <v>73</v>
      </c>
      <c r="B10" s="77" t="s">
        <v>74</v>
      </c>
      <c r="C10" s="147" t="s">
        <v>79</v>
      </c>
      <c r="D10" s="147" t="s">
        <v>103</v>
      </c>
      <c r="E10" s="147" t="s">
        <v>100</v>
      </c>
      <c r="F10" s="147" t="s">
        <v>102</v>
      </c>
      <c r="G10" s="124" t="s">
        <v>82</v>
      </c>
      <c r="H10" s="125" t="s">
        <v>80</v>
      </c>
      <c r="I10" s="147" t="s">
        <v>38</v>
      </c>
      <c r="J10" s="147" t="s">
        <v>75</v>
      </c>
      <c r="K10" s="147" t="s">
        <v>68</v>
      </c>
      <c r="L10" s="147" t="s">
        <v>60</v>
      </c>
      <c r="M10" s="147" t="s">
        <v>101</v>
      </c>
      <c r="N10" s="124" t="s">
        <v>97</v>
      </c>
      <c r="O10" s="124" t="s">
        <v>66</v>
      </c>
      <c r="P10" s="124" t="s">
        <v>67</v>
      </c>
      <c r="Q10" s="126" t="s">
        <v>81</v>
      </c>
      <c r="R10" s="78" t="s">
        <v>83</v>
      </c>
      <c r="S10" s="100" t="s">
        <v>84</v>
      </c>
      <c r="T10" s="79" t="s">
        <v>63</v>
      </c>
      <c r="U10" s="79" t="s">
        <v>64</v>
      </c>
      <c r="V10" s="80" t="s">
        <v>65</v>
      </c>
      <c r="W10" s="119"/>
      <c r="X10" s="78" t="s">
        <v>83</v>
      </c>
      <c r="Y10" s="100" t="s">
        <v>84</v>
      </c>
      <c r="Z10" s="79" t="s">
        <v>63</v>
      </c>
      <c r="AA10" s="79" t="s">
        <v>64</v>
      </c>
      <c r="AB10" s="80" t="s">
        <v>65</v>
      </c>
    </row>
    <row r="11" spans="1:28">
      <c r="A11" s="81">
        <v>1</v>
      </c>
      <c r="B11" s="93"/>
      <c r="C11" s="93"/>
      <c r="D11" s="93"/>
      <c r="E11" s="84"/>
      <c r="F11" s="118" t="str">
        <f>IF(E11="","",IFERROR(E11/(ROUND(INDEX('1.General Info'!$I$41:$I$48,MATCH('2.Rent Roll'!D11,'1.General Info'!$H$41:$H$48,0))*'1.General Info'!$A$10/50,0)*50),""))</f>
        <v/>
      </c>
      <c r="G11" s="93"/>
      <c r="H11" s="93"/>
      <c r="I11" s="82"/>
      <c r="J11" s="83" t="str">
        <f>IFERROR(HLOOKUP(C11,'1.General Info'!$D$26:$J$32,7,FALSE),"")</f>
        <v/>
      </c>
      <c r="K11" s="153"/>
      <c r="L11" s="84"/>
      <c r="M11" s="85" t="str">
        <f>IFERROR(IF(L11="","",IF(C11="SRO",(SUM(I11:L11)/0.75*12*(1/'1.General Info'!$A$11))/(ROUND(('1.General Info'!$A$10*INDEX('1.General Info'!$C$42:$C$48,MATCH('2.Rent Roll'!C11,'1.General Info'!$A$42:$A$48,0)))/50,0)*50),(SUM(I11:L11)*12*(1/'1.General Info'!$A$11))/(ROUND(('1.General Info'!$A$10*INDEX('1.General Info'!$C$42:$C$48,MATCH('2.Rent Roll'!C11,'1.General Info'!$A$42:$A$48,0)))/50,0)*50))),"")</f>
        <v/>
      </c>
      <c r="N11" s="86" t="str">
        <f>IF($C11="","",30%)</f>
        <v/>
      </c>
      <c r="O11" s="86" t="str">
        <f>IF($C11="","",120%)</f>
        <v/>
      </c>
      <c r="P11" s="86" t="str">
        <f>IF($C11="","",80%)</f>
        <v/>
      </c>
      <c r="Q11" s="94" t="str">
        <f>IF($C11="","","Yes")</f>
        <v/>
      </c>
      <c r="R11" s="87" t="str">
        <f>IFERROR(IF(C11="SRO",ROUND(ROUND('1.General Info'!$A$10*INDEX('1.General Info'!$C$42:$C$48,MATCH('2.Rent Roll'!C11,'1.General Info'!$A$42:$A$48,0))/50,0)*50*T11/50,0)*50*'1.General Info'!$A$11/12*0.75,ROUND(ROUND('1.General Info'!$A$10*INDEX('1.General Info'!$C$42:$C$48,MATCH('2.Rent Roll'!C11,'1.General Info'!$A$42:$A$48,0))/50,0)*50*T11/50,0)*50*'1.General Info'!$A$11/12),"")</f>
        <v/>
      </c>
      <c r="S11" s="98" t="str">
        <f>IFERROR(IF(R11="","",R11-J11),"")</f>
        <v/>
      </c>
      <c r="T11" s="85" t="str">
        <f>IFERROR(ROUND(Z11,2),"")</f>
        <v/>
      </c>
      <c r="U11" s="83" t="str">
        <f>IFERROR(ROUND(ROUND('1.General Info'!$A$10*INDEX('1.General Info'!$C$42:$C$48,MATCH('2.Rent Roll'!C11,'1.General Info'!$A$42:$A$48,0))/50,0)*50*'2.Rent Roll'!T11/50,0)*50,"")</f>
        <v/>
      </c>
      <c r="V11" s="149" t="str">
        <f>IFERROR(INDEX('1.General Info'!$B$42:$B$48,MATCH('2.Rent Roll'!C11,'1.General Info'!$A$42:$A$48,0)),"")</f>
        <v/>
      </c>
      <c r="X11" s="87" t="str">
        <f>IFERROR(IF(C11="SRO",MAX(MIN(ROUND(ROUND('1.General Info'!$A$10*INDEX('1.General Info'!$C$42:$C$48,MATCH('2.Rent Roll'!C11,'1.General Info'!$A$42:$A$48,0))/50,0)*50*O11/50,0)*50*'1.General Info'!$A$11/12*0.75,IF(Q11="No",ROUND(ROUND('1.General Info'!$A$10*INDEX('1.General Info'!$C$42:$C$48,MATCH('2.Rent Roll'!C11,'1.General Info'!$A$42:$A$48,0))/50,0)*50*P11/50,0)*50*'1.General Info'!$A$11/12*0.75,IFERROR(ROUND(ROUND('1.General Info'!$A$10*INDEX('1.General Info'!$C$42:$C$48,MATCH('2.Rent Roll'!C11,'1.General Info'!$A$42:$A$48,0))/50,0)*50*(MIN(O11,P11)*COUNTIFS($C$11:$C$160,"&lt;&gt;",$Q$11:$Q$160,"Yes")-SUMIFS($M$11:$M$160,$C$11:$C$160,"&lt;&gt;",$Q$11:$Q$160,"Yes")+M11)/50,0)*50*'1.General Info'!$A$11/12*0.75,0))),ROUND(ROUND('1.General Info'!$A$10*INDEX('1.General Info'!$C$42:$C$48,MATCH('2.Rent Roll'!C11,'1.General Info'!$A$42:$A$48,0))/50,0)*50*N11/50,0)*50*'1.General Info'!$A$11/12*0.75),MAX(MIN(ROUND(ROUND('1.General Info'!$A$10*INDEX('1.General Info'!$C$42:$C$48,MATCH('2.Rent Roll'!C11,'1.General Info'!$A$42:$A$48,0))/50,0)*50*O11/50,0)*50*'1.General Info'!$A$11/12,IF(Q11="No",ROUND(ROUND('1.General Info'!$A$10*INDEX('1.General Info'!$C$42:$C$48,MATCH('2.Rent Roll'!C11,'1.General Info'!$A$42:$A$48,0))/50,0)*50*P11/50,0)*50*'1.General Info'!$A$11/12,IFERROR(ROUND(ROUND('1.General Info'!$A$10*INDEX('1.General Info'!$C$42:$C$48,MATCH('2.Rent Roll'!C11,'1.General Info'!$A$42:$A$48,0))/50,0)*50*(MIN(O11,P11)*COUNTIFS($C$11:$C$160,"&lt;&gt;",$Q$11:$Q$160,"Yes")-SUMIFS($M$11:$M$160,$C$11:$C$160,"&lt;&gt;",$Q$11:$Q$160,"Yes")+M11)/50,0)*50*'1.General Info'!$A$11/12,0))),ROUND(ROUND('1.General Info'!$A$10*INDEX('1.General Info'!$C$42:$C$48,MATCH('2.Rent Roll'!C11,'1.General Info'!$A$42:$A$48,0))/50,0)*50*N11/50,0)*50*'1.General Info'!$A$11/12)),"")</f>
        <v/>
      </c>
      <c r="Y11" s="98" t="str">
        <f t="shared" ref="Y11:Y42" si="0">IFERROR(IF(X11="","",X11-J11),"")</f>
        <v/>
      </c>
      <c r="Z11" s="85" t="str">
        <f>IFERROR(IF(C11="SRO",(SUM(X11)/0.75*12*(1/'1.General Info'!$A$11))/(ROUND(('1.General Info'!$A$10*INDEX('1.General Info'!$C$42:$C$48,MATCH('2.Rent Roll'!C11,'1.General Info'!$A$42:$A$48,0)))/50,0)*50),(SUM(X11)*12*(1/'1.General Info'!$A$11))/(ROUND(('1.General Info'!$A$10*INDEX('1.General Info'!$C$42:$C$48,MATCH('2.Rent Roll'!C11,'1.General Info'!$A$42:$A$48,0)))/50,0)*50)),"")</f>
        <v/>
      </c>
      <c r="AA11" s="83" t="str">
        <f>IFERROR(ROUND(ROUND('1.General Info'!$A$10*INDEX('1.General Info'!$C$42:$C$48,MATCH('2.Rent Roll'!C11,'1.General Info'!$A$42:$A$48,0))/50,0)*50*'2.Rent Roll'!Z11/50,0)*50,"")</f>
        <v/>
      </c>
      <c r="AB11" s="88" t="str">
        <f>IFERROR(INDEX('1.General Info'!$B$42:$B$48,MATCH('2.Rent Roll'!C11,'1.General Info'!$A$42:$A$48,0)),"")</f>
        <v/>
      </c>
    </row>
    <row r="12" spans="1:28">
      <c r="A12" s="81">
        <f>A11+1</f>
        <v>2</v>
      </c>
      <c r="B12" s="93"/>
      <c r="C12" s="93"/>
      <c r="D12" s="93"/>
      <c r="E12" s="84"/>
      <c r="F12" s="118" t="str">
        <f>IF(E12="","",IFERROR(E12/(ROUND(INDEX('1.General Info'!$I$41:$I$48,MATCH('2.Rent Roll'!D12,'1.General Info'!$H$41:$H$48,0))*'1.General Info'!$A$10/50,0)*50),""))</f>
        <v/>
      </c>
      <c r="G12" s="93"/>
      <c r="H12" s="93"/>
      <c r="I12" s="82"/>
      <c r="J12" s="83" t="str">
        <f>IFERROR(HLOOKUP(C12,'1.General Info'!$D$26:$J$32,7,FALSE),"")</f>
        <v/>
      </c>
      <c r="K12" s="145"/>
      <c r="L12" s="84"/>
      <c r="M12" s="85" t="str">
        <f>IFERROR(IF(L12="","",IF(C12="SRO",(SUM(I12:L12)/0.75*12*(1/'1.General Info'!$A$11))/(ROUND(('1.General Info'!$A$10*INDEX('1.General Info'!$C$42:$C$48,MATCH('2.Rent Roll'!C12,'1.General Info'!$A$42:$A$48,0)))/50,0)*50),(SUM(I12:L12)*12*(1/'1.General Info'!$A$11))/(ROUND(('1.General Info'!$A$10*INDEX('1.General Info'!$C$42:$C$48,MATCH('2.Rent Roll'!C12,'1.General Info'!$A$42:$A$48,0)))/50,0)*50))),"")</f>
        <v/>
      </c>
      <c r="N12" s="86" t="str">
        <f t="shared" ref="N12:N75" si="1">IF($C12="","",30%)</f>
        <v/>
      </c>
      <c r="O12" s="86" t="str">
        <f t="shared" ref="O12:O75" si="2">IF($C12="","",120%)</f>
        <v/>
      </c>
      <c r="P12" s="86" t="str">
        <f t="shared" ref="P12:P75" si="3">IF($C12="","",80%)</f>
        <v/>
      </c>
      <c r="Q12" s="94" t="str">
        <f t="shared" ref="Q12:Q75" si="4">IF($C12="","","Yes")</f>
        <v/>
      </c>
      <c r="R12" s="87" t="str">
        <f>IFERROR(IF(C12="SRO",ROUND(ROUND('1.General Info'!$A$10*INDEX('1.General Info'!$C$42:$C$48,MATCH('2.Rent Roll'!C12,'1.General Info'!$A$42:$A$48,0))/50,0)*50*T12/50,0)*50*'1.General Info'!$A$11/12*0.75,ROUND(ROUND('1.General Info'!$A$10*INDEX('1.General Info'!$C$42:$C$48,MATCH('2.Rent Roll'!C12,'1.General Info'!$A$42:$A$48,0))/50,0)*50*T12/50,0)*50*'1.General Info'!$A$11/12),"")</f>
        <v/>
      </c>
      <c r="S12" s="98" t="str">
        <f t="shared" ref="S12:S75" si="5">IFERROR(IF(R12="","",R12-J12),"")</f>
        <v/>
      </c>
      <c r="T12" s="85" t="str">
        <f t="shared" ref="T12:T75" si="6">IFERROR(ROUND(Z12,2),"")</f>
        <v/>
      </c>
      <c r="U12" s="83" t="str">
        <f>IFERROR(ROUND(ROUND('1.General Info'!$A$10*INDEX('1.General Info'!$C$42:$C$48,MATCH('2.Rent Roll'!C12,'1.General Info'!$A$42:$A$48,0))/50,0)*50*'2.Rent Roll'!T12/50,0)*50,"")</f>
        <v/>
      </c>
      <c r="V12" s="149" t="str">
        <f>IFERROR(INDEX('1.General Info'!$B$42:$B$48,MATCH('2.Rent Roll'!C12,'1.General Info'!$A$42:$A$48,0)),"")</f>
        <v/>
      </c>
      <c r="X12" s="87" t="str">
        <f>IFERROR(IF(C12="SRO",MAX(MIN(ROUND(ROUND('1.General Info'!$A$10*INDEX('1.General Info'!$C$42:$C$48,MATCH('2.Rent Roll'!C12,'1.General Info'!$A$42:$A$48,0))/50,0)*50*O12/50,0)*50*'1.General Info'!$A$11/12*0.75,IF(Q12="No",ROUND(ROUND('1.General Info'!$A$10*INDEX('1.General Info'!$C$42:$C$48,MATCH('2.Rent Roll'!C12,'1.General Info'!$A$42:$A$48,0))/50,0)*50*P12/50,0)*50*'1.General Info'!$A$11/12*0.75,IFERROR(ROUND(ROUND('1.General Info'!$A$10*INDEX('1.General Info'!$C$42:$C$48,MATCH('2.Rent Roll'!C12,'1.General Info'!$A$42:$A$48,0))/50,0)*50*(MIN(O12,P12)*COUNTIFS($C$11:$C$160,"&lt;&gt;",$Q$11:$Q$160,"Yes")-SUMIFS($M$11:$M$160,$C$11:$C$160,"&lt;&gt;",$Q$11:$Q$160,"Yes")+M12)/50,0)*50*'1.General Info'!$A$11/12*0.75,0))),ROUND(ROUND('1.General Info'!$A$10*INDEX('1.General Info'!$C$42:$C$48,MATCH('2.Rent Roll'!C12,'1.General Info'!$A$42:$A$48,0))/50,0)*50*N12/50,0)*50*'1.General Info'!$A$11/12*0.75),MAX(MIN(ROUND(ROUND('1.General Info'!$A$10*INDEX('1.General Info'!$C$42:$C$48,MATCH('2.Rent Roll'!C12,'1.General Info'!$A$42:$A$48,0))/50,0)*50*O12/50,0)*50*'1.General Info'!$A$11/12,IF(Q12="No",ROUND(ROUND('1.General Info'!$A$10*INDEX('1.General Info'!$C$42:$C$48,MATCH('2.Rent Roll'!C12,'1.General Info'!$A$42:$A$48,0))/50,0)*50*P12/50,0)*50*'1.General Info'!$A$11/12,IFERROR(ROUND(ROUND('1.General Info'!$A$10*INDEX('1.General Info'!$C$42:$C$48,MATCH('2.Rent Roll'!C12,'1.General Info'!$A$42:$A$48,0))/50,0)*50*(MIN(O12,P12)*COUNTIFS($C$11:$C$160,"&lt;&gt;",$Q$11:$Q$160,"Yes")-SUMIFS($M$11:$M$160,$C$11:$C$160,"&lt;&gt;",$Q$11:$Q$160,"Yes")+M12)/50,0)*50*'1.General Info'!$A$11/12,0))),ROUND(ROUND('1.General Info'!$A$10*INDEX('1.General Info'!$C$42:$C$48,MATCH('2.Rent Roll'!C12,'1.General Info'!$A$42:$A$48,0))/50,0)*50*N12/50,0)*50*'1.General Info'!$A$11/12)),"")</f>
        <v/>
      </c>
      <c r="Y12" s="98" t="str">
        <f t="shared" si="0"/>
        <v/>
      </c>
      <c r="Z12" s="85" t="str">
        <f>IFERROR(IF(C12="SRO",(SUM(X12)/0.75*12*(1/'1.General Info'!$A$11))/(ROUND(('1.General Info'!$A$10*INDEX('1.General Info'!$C$42:$C$48,MATCH('2.Rent Roll'!C12,'1.General Info'!$A$42:$A$48,0)))/50,0)*50),(SUM(X12)*12*(1/'1.General Info'!$A$11))/(ROUND(('1.General Info'!$A$10*INDEX('1.General Info'!$C$42:$C$48,MATCH('2.Rent Roll'!C12,'1.General Info'!$A$42:$A$48,0)))/50,0)*50)),"")</f>
        <v/>
      </c>
      <c r="AA12" s="83" t="str">
        <f>IFERROR(ROUND(ROUND('1.General Info'!$A$10*INDEX('1.General Info'!$C$42:$C$48,MATCH('2.Rent Roll'!C12,'1.General Info'!$A$42:$A$48,0))/50,0)*50*'2.Rent Roll'!Z12/50,0)*50,"")</f>
        <v/>
      </c>
      <c r="AB12" s="88" t="str">
        <f>IFERROR(INDEX('1.General Info'!$B$42:$B$48,MATCH('2.Rent Roll'!C12,'1.General Info'!$A$42:$A$48,0)),"")</f>
        <v/>
      </c>
    </row>
    <row r="13" spans="1:28">
      <c r="A13" s="81">
        <f t="shared" ref="A13:A76" si="7">A12+1</f>
        <v>3</v>
      </c>
      <c r="B13" s="93"/>
      <c r="C13" s="93"/>
      <c r="D13" s="93"/>
      <c r="E13" s="84"/>
      <c r="F13" s="118" t="str">
        <f>IF(E13="","",IFERROR(E13/(ROUND(INDEX('1.General Info'!$I$41:$I$48,MATCH('2.Rent Roll'!D13,'1.General Info'!$H$41:$H$48,0))*'1.General Info'!$A$10/50,0)*50),""))</f>
        <v/>
      </c>
      <c r="G13" s="93"/>
      <c r="H13" s="93"/>
      <c r="I13" s="82"/>
      <c r="J13" s="83" t="str">
        <f>IFERROR(HLOOKUP(C13,'1.General Info'!$D$26:$J$32,7,FALSE),"")</f>
        <v/>
      </c>
      <c r="K13" s="145"/>
      <c r="L13" s="84"/>
      <c r="M13" s="85" t="str">
        <f>IFERROR(IF(L13="","",IF(C13="SRO",(SUM(I13:L13)/0.75*12*(1/'1.General Info'!$A$11))/(ROUND(('1.General Info'!$A$10*INDEX('1.General Info'!$C$42:$C$48,MATCH('2.Rent Roll'!C13,'1.General Info'!$A$42:$A$48,0)))/50,0)*50),(SUM(I13:L13)*12*(1/'1.General Info'!$A$11))/(ROUND(('1.General Info'!$A$10*INDEX('1.General Info'!$C$42:$C$48,MATCH('2.Rent Roll'!C13,'1.General Info'!$A$42:$A$48,0)))/50,0)*50))),"")</f>
        <v/>
      </c>
      <c r="N13" s="86" t="str">
        <f t="shared" si="1"/>
        <v/>
      </c>
      <c r="O13" s="86" t="str">
        <f t="shared" si="2"/>
        <v/>
      </c>
      <c r="P13" s="86" t="str">
        <f t="shared" si="3"/>
        <v/>
      </c>
      <c r="Q13" s="94" t="str">
        <f t="shared" si="4"/>
        <v/>
      </c>
      <c r="R13" s="87" t="str">
        <f>IFERROR(IF(C13="SRO",ROUND(ROUND('1.General Info'!$A$10*INDEX('1.General Info'!$C$42:$C$48,MATCH('2.Rent Roll'!C13,'1.General Info'!$A$42:$A$48,0))/50,0)*50*T13/50,0)*50*'1.General Info'!$A$11/12*0.75,ROUND(ROUND('1.General Info'!$A$10*INDEX('1.General Info'!$C$42:$C$48,MATCH('2.Rent Roll'!C13,'1.General Info'!$A$42:$A$48,0))/50,0)*50*T13/50,0)*50*'1.General Info'!$A$11/12),"")</f>
        <v/>
      </c>
      <c r="S13" s="98" t="str">
        <f t="shared" si="5"/>
        <v/>
      </c>
      <c r="T13" s="85" t="str">
        <f t="shared" si="6"/>
        <v/>
      </c>
      <c r="U13" s="83" t="str">
        <f>IFERROR(ROUND(ROUND('1.General Info'!$A$10*INDEX('1.General Info'!$C$42:$C$48,MATCH('2.Rent Roll'!C13,'1.General Info'!$A$42:$A$48,0))/50,0)*50*'2.Rent Roll'!T13/50,0)*50,"")</f>
        <v/>
      </c>
      <c r="V13" s="149" t="str">
        <f>IFERROR(INDEX('1.General Info'!$B$42:$B$48,MATCH('2.Rent Roll'!C13,'1.General Info'!$A$42:$A$48,0)),"")</f>
        <v/>
      </c>
      <c r="X13" s="87" t="str">
        <f>IFERROR(IF(C13="SRO",MAX(MIN(ROUND(ROUND('1.General Info'!$A$10*INDEX('1.General Info'!$C$42:$C$48,MATCH('2.Rent Roll'!C13,'1.General Info'!$A$42:$A$48,0))/50,0)*50*O13/50,0)*50*'1.General Info'!$A$11/12*0.75,IF(Q13="No",ROUND(ROUND('1.General Info'!$A$10*INDEX('1.General Info'!$C$42:$C$48,MATCH('2.Rent Roll'!C13,'1.General Info'!$A$42:$A$48,0))/50,0)*50*P13/50,0)*50*'1.General Info'!$A$11/12*0.75,IFERROR(ROUND(ROUND('1.General Info'!$A$10*INDEX('1.General Info'!$C$42:$C$48,MATCH('2.Rent Roll'!C13,'1.General Info'!$A$42:$A$48,0))/50,0)*50*(MIN(O13,P13)*COUNTIFS($C$11:$C$160,"&lt;&gt;",$Q$11:$Q$160,"Yes")-SUMIFS($M$11:$M$160,$C$11:$C$160,"&lt;&gt;",$Q$11:$Q$160,"Yes")+M13)/50,0)*50*'1.General Info'!$A$11/12*0.75,0))),ROUND(ROUND('1.General Info'!$A$10*INDEX('1.General Info'!$C$42:$C$48,MATCH('2.Rent Roll'!C13,'1.General Info'!$A$42:$A$48,0))/50,0)*50*N13/50,0)*50*'1.General Info'!$A$11/12*0.75),MAX(MIN(ROUND(ROUND('1.General Info'!$A$10*INDEX('1.General Info'!$C$42:$C$48,MATCH('2.Rent Roll'!C13,'1.General Info'!$A$42:$A$48,0))/50,0)*50*O13/50,0)*50*'1.General Info'!$A$11/12,IF(Q13="No",ROUND(ROUND('1.General Info'!$A$10*INDEX('1.General Info'!$C$42:$C$48,MATCH('2.Rent Roll'!C13,'1.General Info'!$A$42:$A$48,0))/50,0)*50*P13/50,0)*50*'1.General Info'!$A$11/12,IFERROR(ROUND(ROUND('1.General Info'!$A$10*INDEX('1.General Info'!$C$42:$C$48,MATCH('2.Rent Roll'!C13,'1.General Info'!$A$42:$A$48,0))/50,0)*50*(MIN(O13,P13)*COUNTIFS($C$11:$C$160,"&lt;&gt;",$Q$11:$Q$160,"Yes")-SUMIFS($M$11:$M$160,$C$11:$C$160,"&lt;&gt;",$Q$11:$Q$160,"Yes")+M13)/50,0)*50*'1.General Info'!$A$11/12,0))),ROUND(ROUND('1.General Info'!$A$10*INDEX('1.General Info'!$C$42:$C$48,MATCH('2.Rent Roll'!C13,'1.General Info'!$A$42:$A$48,0))/50,0)*50*N13/50,0)*50*'1.General Info'!$A$11/12)),"")</f>
        <v/>
      </c>
      <c r="Y13" s="98" t="str">
        <f t="shared" si="0"/>
        <v/>
      </c>
      <c r="Z13" s="85" t="str">
        <f>IFERROR(IF(C13="SRO",(SUM(X13)/0.75*12*(1/'1.General Info'!$A$11))/(ROUND(('1.General Info'!$A$10*INDEX('1.General Info'!$C$42:$C$48,MATCH('2.Rent Roll'!C13,'1.General Info'!$A$42:$A$48,0)))/50,0)*50),(SUM(X13)*12*(1/'1.General Info'!$A$11))/(ROUND(('1.General Info'!$A$10*INDEX('1.General Info'!$C$42:$C$48,MATCH('2.Rent Roll'!C13,'1.General Info'!$A$42:$A$48,0)))/50,0)*50)),"")</f>
        <v/>
      </c>
      <c r="AA13" s="83" t="str">
        <f>IFERROR(ROUND(ROUND('1.General Info'!$A$10*INDEX('1.General Info'!$C$42:$C$48,MATCH('2.Rent Roll'!C13,'1.General Info'!$A$42:$A$48,0))/50,0)*50*'2.Rent Roll'!Z13/50,0)*50,"")</f>
        <v/>
      </c>
      <c r="AB13" s="88" t="str">
        <f>IFERROR(INDEX('1.General Info'!$B$42:$B$48,MATCH('2.Rent Roll'!C13,'1.General Info'!$A$42:$A$48,0)),"")</f>
        <v/>
      </c>
    </row>
    <row r="14" spans="1:28">
      <c r="A14" s="81">
        <f t="shared" si="7"/>
        <v>4</v>
      </c>
      <c r="B14" s="93"/>
      <c r="C14" s="93"/>
      <c r="D14" s="93"/>
      <c r="E14" s="84"/>
      <c r="F14" s="118" t="str">
        <f>IF(E14="","",IFERROR(E14/(ROUND(INDEX('1.General Info'!$I$41:$I$48,MATCH('2.Rent Roll'!D14,'1.General Info'!$H$41:$H$48,0))*'1.General Info'!$A$10/50,0)*50),""))</f>
        <v/>
      </c>
      <c r="G14" s="93"/>
      <c r="H14" s="93"/>
      <c r="I14" s="82"/>
      <c r="J14" s="83" t="str">
        <f>IFERROR(HLOOKUP(C14,'1.General Info'!$D$26:$J$32,7,FALSE),"")</f>
        <v/>
      </c>
      <c r="K14" s="145"/>
      <c r="L14" s="84"/>
      <c r="M14" s="85" t="str">
        <f>IFERROR(IF(L14="","",IF(C14="SRO",(SUM(I14:L14)/0.75*12*(1/'1.General Info'!$A$11))/(ROUND(('1.General Info'!$A$10*INDEX('1.General Info'!$C$42:$C$48,MATCH('2.Rent Roll'!C14,'1.General Info'!$A$42:$A$48,0)))/50,0)*50),(SUM(I14:L14)*12*(1/'1.General Info'!$A$11))/(ROUND(('1.General Info'!$A$10*INDEX('1.General Info'!$C$42:$C$48,MATCH('2.Rent Roll'!C14,'1.General Info'!$A$42:$A$48,0)))/50,0)*50))),"")</f>
        <v/>
      </c>
      <c r="N14" s="86" t="str">
        <f t="shared" si="1"/>
        <v/>
      </c>
      <c r="O14" s="86" t="str">
        <f t="shared" si="2"/>
        <v/>
      </c>
      <c r="P14" s="86" t="str">
        <f t="shared" si="3"/>
        <v/>
      </c>
      <c r="Q14" s="94" t="str">
        <f t="shared" si="4"/>
        <v/>
      </c>
      <c r="R14" s="87" t="str">
        <f>IFERROR(IF(C14="SRO",ROUND(ROUND('1.General Info'!$A$10*INDEX('1.General Info'!$C$42:$C$48,MATCH('2.Rent Roll'!C14,'1.General Info'!$A$42:$A$48,0))/50,0)*50*T14/50,0)*50*'1.General Info'!$A$11/12*0.75,ROUND(ROUND('1.General Info'!$A$10*INDEX('1.General Info'!$C$42:$C$48,MATCH('2.Rent Roll'!C14,'1.General Info'!$A$42:$A$48,0))/50,0)*50*T14/50,0)*50*'1.General Info'!$A$11/12),"")</f>
        <v/>
      </c>
      <c r="S14" s="98" t="str">
        <f t="shared" si="5"/>
        <v/>
      </c>
      <c r="T14" s="85" t="str">
        <f t="shared" si="6"/>
        <v/>
      </c>
      <c r="U14" s="83" t="str">
        <f>IFERROR(ROUND(ROUND('1.General Info'!$A$10*INDEX('1.General Info'!$C$42:$C$48,MATCH('2.Rent Roll'!C14,'1.General Info'!$A$42:$A$48,0))/50,0)*50*'2.Rent Roll'!T14/50,0)*50,"")</f>
        <v/>
      </c>
      <c r="V14" s="149" t="str">
        <f>IFERROR(INDEX('1.General Info'!$B$42:$B$48,MATCH('2.Rent Roll'!C14,'1.General Info'!$A$42:$A$48,0)),"")</f>
        <v/>
      </c>
      <c r="X14" s="87" t="str">
        <f>IFERROR(IF(C14="SRO",MAX(MIN(ROUND(ROUND('1.General Info'!$A$10*INDEX('1.General Info'!$C$42:$C$48,MATCH('2.Rent Roll'!C14,'1.General Info'!$A$42:$A$48,0))/50,0)*50*O14/50,0)*50*'1.General Info'!$A$11/12*0.75,IF(Q14="No",ROUND(ROUND('1.General Info'!$A$10*INDEX('1.General Info'!$C$42:$C$48,MATCH('2.Rent Roll'!C14,'1.General Info'!$A$42:$A$48,0))/50,0)*50*P14/50,0)*50*'1.General Info'!$A$11/12*0.75,IFERROR(ROUND(ROUND('1.General Info'!$A$10*INDEX('1.General Info'!$C$42:$C$48,MATCH('2.Rent Roll'!C14,'1.General Info'!$A$42:$A$48,0))/50,0)*50*(MIN(O14,P14)*COUNTIFS($C$11:$C$160,"&lt;&gt;",$Q$11:$Q$160,"Yes")-SUMIFS($M$11:$M$160,$C$11:$C$160,"&lt;&gt;",$Q$11:$Q$160,"Yes")+M14)/50,0)*50*'1.General Info'!$A$11/12*0.75,0))),ROUND(ROUND('1.General Info'!$A$10*INDEX('1.General Info'!$C$42:$C$48,MATCH('2.Rent Roll'!C14,'1.General Info'!$A$42:$A$48,0))/50,0)*50*N14/50,0)*50*'1.General Info'!$A$11/12*0.75),MAX(MIN(ROUND(ROUND('1.General Info'!$A$10*INDEX('1.General Info'!$C$42:$C$48,MATCH('2.Rent Roll'!C14,'1.General Info'!$A$42:$A$48,0))/50,0)*50*O14/50,0)*50*'1.General Info'!$A$11/12,IF(Q14="No",ROUND(ROUND('1.General Info'!$A$10*INDEX('1.General Info'!$C$42:$C$48,MATCH('2.Rent Roll'!C14,'1.General Info'!$A$42:$A$48,0))/50,0)*50*P14/50,0)*50*'1.General Info'!$A$11/12,IFERROR(ROUND(ROUND('1.General Info'!$A$10*INDEX('1.General Info'!$C$42:$C$48,MATCH('2.Rent Roll'!C14,'1.General Info'!$A$42:$A$48,0))/50,0)*50*(MIN(O14,P14)*COUNTIFS($C$11:$C$160,"&lt;&gt;",$Q$11:$Q$160,"Yes")-SUMIFS($M$11:$M$160,$C$11:$C$160,"&lt;&gt;",$Q$11:$Q$160,"Yes")+M14)/50,0)*50*'1.General Info'!$A$11/12,0))),ROUND(ROUND('1.General Info'!$A$10*INDEX('1.General Info'!$C$42:$C$48,MATCH('2.Rent Roll'!C14,'1.General Info'!$A$42:$A$48,0))/50,0)*50*N14/50,0)*50*'1.General Info'!$A$11/12)),"")</f>
        <v/>
      </c>
      <c r="Y14" s="98" t="str">
        <f t="shared" si="0"/>
        <v/>
      </c>
      <c r="Z14" s="85" t="str">
        <f>IFERROR(IF(C14="SRO",(SUM(X14)/0.75*12*(1/'1.General Info'!$A$11))/(ROUND(('1.General Info'!$A$10*INDEX('1.General Info'!$C$42:$C$48,MATCH('2.Rent Roll'!C14,'1.General Info'!$A$42:$A$48,0)))/50,0)*50),(SUM(X14)*12*(1/'1.General Info'!$A$11))/(ROUND(('1.General Info'!$A$10*INDEX('1.General Info'!$C$42:$C$48,MATCH('2.Rent Roll'!C14,'1.General Info'!$A$42:$A$48,0)))/50,0)*50)),"")</f>
        <v/>
      </c>
      <c r="AA14" s="83" t="str">
        <f>IFERROR(ROUND(ROUND('1.General Info'!$A$10*INDEX('1.General Info'!$C$42:$C$48,MATCH('2.Rent Roll'!C14,'1.General Info'!$A$42:$A$48,0))/50,0)*50*'2.Rent Roll'!Z14/50,0)*50,"")</f>
        <v/>
      </c>
      <c r="AB14" s="88" t="str">
        <f>IFERROR(INDEX('1.General Info'!$B$42:$B$48,MATCH('2.Rent Roll'!C14,'1.General Info'!$A$42:$A$48,0)),"")</f>
        <v/>
      </c>
    </row>
    <row r="15" spans="1:28">
      <c r="A15" s="81">
        <f t="shared" si="7"/>
        <v>5</v>
      </c>
      <c r="B15" s="93"/>
      <c r="C15" s="93"/>
      <c r="D15" s="93"/>
      <c r="E15" s="84"/>
      <c r="F15" s="118" t="str">
        <f>IF(E15="","",IFERROR(E15/(ROUND(INDEX('1.General Info'!$I$41:$I$48,MATCH('2.Rent Roll'!D15,'1.General Info'!$H$41:$H$48,0))*'1.General Info'!$A$10/50,0)*50),""))</f>
        <v/>
      </c>
      <c r="G15" s="93"/>
      <c r="H15" s="93"/>
      <c r="I15" s="82"/>
      <c r="J15" s="83" t="str">
        <f>IFERROR(HLOOKUP(C15,'1.General Info'!$D$26:$J$32,7,FALSE),"")</f>
        <v/>
      </c>
      <c r="K15" s="145"/>
      <c r="L15" s="84"/>
      <c r="M15" s="85" t="str">
        <f>IFERROR(IF(L15="","",IF(C15="SRO",(SUM(I15:L15)/0.75*12*(1/'1.General Info'!$A$11))/(ROUND(('1.General Info'!$A$10*INDEX('1.General Info'!$C$42:$C$48,MATCH('2.Rent Roll'!C15,'1.General Info'!$A$42:$A$48,0)))/50,0)*50),(SUM(I15:L15)*12*(1/'1.General Info'!$A$11))/(ROUND(('1.General Info'!$A$10*INDEX('1.General Info'!$C$42:$C$48,MATCH('2.Rent Roll'!C15,'1.General Info'!$A$42:$A$48,0)))/50,0)*50))),"")</f>
        <v/>
      </c>
      <c r="N15" s="86" t="str">
        <f t="shared" si="1"/>
        <v/>
      </c>
      <c r="O15" s="86" t="str">
        <f t="shared" si="2"/>
        <v/>
      </c>
      <c r="P15" s="86" t="str">
        <f t="shared" si="3"/>
        <v/>
      </c>
      <c r="Q15" s="94" t="str">
        <f t="shared" si="4"/>
        <v/>
      </c>
      <c r="R15" s="87" t="str">
        <f>IFERROR(IF(C15="SRO",ROUND(ROUND('1.General Info'!$A$10*INDEX('1.General Info'!$C$42:$C$48,MATCH('2.Rent Roll'!C15,'1.General Info'!$A$42:$A$48,0))/50,0)*50*T15/50,0)*50*'1.General Info'!$A$11/12*0.75,ROUND(ROUND('1.General Info'!$A$10*INDEX('1.General Info'!$C$42:$C$48,MATCH('2.Rent Roll'!C15,'1.General Info'!$A$42:$A$48,0))/50,0)*50*T15/50,0)*50*'1.General Info'!$A$11/12),"")</f>
        <v/>
      </c>
      <c r="S15" s="98" t="str">
        <f t="shared" si="5"/>
        <v/>
      </c>
      <c r="T15" s="85" t="str">
        <f t="shared" si="6"/>
        <v/>
      </c>
      <c r="U15" s="83" t="str">
        <f>IFERROR(ROUND(ROUND('1.General Info'!$A$10*INDEX('1.General Info'!$C$42:$C$48,MATCH('2.Rent Roll'!C15,'1.General Info'!$A$42:$A$48,0))/50,0)*50*'2.Rent Roll'!T15/50,0)*50,"")</f>
        <v/>
      </c>
      <c r="V15" s="149" t="str">
        <f>IFERROR(INDEX('1.General Info'!$B$42:$B$48,MATCH('2.Rent Roll'!C15,'1.General Info'!$A$42:$A$48,0)),"")</f>
        <v/>
      </c>
      <c r="X15" s="87" t="str">
        <f>IFERROR(IF(C15="SRO",MAX(MIN(ROUND(ROUND('1.General Info'!$A$10*INDEX('1.General Info'!$C$42:$C$48,MATCH('2.Rent Roll'!C15,'1.General Info'!$A$42:$A$48,0))/50,0)*50*O15/50,0)*50*'1.General Info'!$A$11/12*0.75,IF(Q15="No",ROUND(ROUND('1.General Info'!$A$10*INDEX('1.General Info'!$C$42:$C$48,MATCH('2.Rent Roll'!C15,'1.General Info'!$A$42:$A$48,0))/50,0)*50*P15/50,0)*50*'1.General Info'!$A$11/12*0.75,IFERROR(ROUND(ROUND('1.General Info'!$A$10*INDEX('1.General Info'!$C$42:$C$48,MATCH('2.Rent Roll'!C15,'1.General Info'!$A$42:$A$48,0))/50,0)*50*(MIN(O15,P15)*COUNTIFS($C$11:$C$160,"&lt;&gt;",$Q$11:$Q$160,"Yes")-SUMIFS($M$11:$M$160,$C$11:$C$160,"&lt;&gt;",$Q$11:$Q$160,"Yes")+M15)/50,0)*50*'1.General Info'!$A$11/12*0.75,0))),ROUND(ROUND('1.General Info'!$A$10*INDEX('1.General Info'!$C$42:$C$48,MATCH('2.Rent Roll'!C15,'1.General Info'!$A$42:$A$48,0))/50,0)*50*N15/50,0)*50*'1.General Info'!$A$11/12*0.75),MAX(MIN(ROUND(ROUND('1.General Info'!$A$10*INDEX('1.General Info'!$C$42:$C$48,MATCH('2.Rent Roll'!C15,'1.General Info'!$A$42:$A$48,0))/50,0)*50*O15/50,0)*50*'1.General Info'!$A$11/12,IF(Q15="No",ROUND(ROUND('1.General Info'!$A$10*INDEX('1.General Info'!$C$42:$C$48,MATCH('2.Rent Roll'!C15,'1.General Info'!$A$42:$A$48,0))/50,0)*50*P15/50,0)*50*'1.General Info'!$A$11/12,IFERROR(ROUND(ROUND('1.General Info'!$A$10*INDEX('1.General Info'!$C$42:$C$48,MATCH('2.Rent Roll'!C15,'1.General Info'!$A$42:$A$48,0))/50,0)*50*(MIN(O15,P15)*COUNTIFS($C$11:$C$160,"&lt;&gt;",$Q$11:$Q$160,"Yes")-SUMIFS($M$11:$M$160,$C$11:$C$160,"&lt;&gt;",$Q$11:$Q$160,"Yes")+M15)/50,0)*50*'1.General Info'!$A$11/12,0))),ROUND(ROUND('1.General Info'!$A$10*INDEX('1.General Info'!$C$42:$C$48,MATCH('2.Rent Roll'!C15,'1.General Info'!$A$42:$A$48,0))/50,0)*50*N15/50,0)*50*'1.General Info'!$A$11/12)),"")</f>
        <v/>
      </c>
      <c r="Y15" s="98" t="str">
        <f t="shared" si="0"/>
        <v/>
      </c>
      <c r="Z15" s="85" t="str">
        <f>IFERROR(IF(C15="SRO",(SUM(X15)/0.75*12*(1/'1.General Info'!$A$11))/(ROUND(('1.General Info'!$A$10*INDEX('1.General Info'!$C$42:$C$48,MATCH('2.Rent Roll'!C15,'1.General Info'!$A$42:$A$48,0)))/50,0)*50),(SUM(X15)*12*(1/'1.General Info'!$A$11))/(ROUND(('1.General Info'!$A$10*INDEX('1.General Info'!$C$42:$C$48,MATCH('2.Rent Roll'!C15,'1.General Info'!$A$42:$A$48,0)))/50,0)*50)),"")</f>
        <v/>
      </c>
      <c r="AA15" s="83" t="str">
        <f>IFERROR(ROUND(ROUND('1.General Info'!$A$10*INDEX('1.General Info'!$C$42:$C$48,MATCH('2.Rent Roll'!C15,'1.General Info'!$A$42:$A$48,0))/50,0)*50*'2.Rent Roll'!Z15/50,0)*50,"")</f>
        <v/>
      </c>
      <c r="AB15" s="88" t="str">
        <f>IFERROR(INDEX('1.General Info'!$B$42:$B$48,MATCH('2.Rent Roll'!C15,'1.General Info'!$A$42:$A$48,0)),"")</f>
        <v/>
      </c>
    </row>
    <row r="16" spans="1:28">
      <c r="A16" s="81">
        <f t="shared" si="7"/>
        <v>6</v>
      </c>
      <c r="B16" s="93"/>
      <c r="C16" s="93"/>
      <c r="D16" s="93"/>
      <c r="E16" s="84"/>
      <c r="F16" s="118" t="str">
        <f>IF(E16="","",IFERROR(E16/(ROUND(INDEX('1.General Info'!$I$41:$I$48,MATCH('2.Rent Roll'!D16,'1.General Info'!$H$41:$H$48,0))*'1.General Info'!$A$10/50,0)*50),""))</f>
        <v/>
      </c>
      <c r="G16" s="93"/>
      <c r="H16" s="93"/>
      <c r="I16" s="82"/>
      <c r="J16" s="83" t="str">
        <f>IFERROR(HLOOKUP(C16,'1.General Info'!$D$26:$J$32,7,FALSE),"")</f>
        <v/>
      </c>
      <c r="K16" s="145"/>
      <c r="L16" s="84"/>
      <c r="M16" s="85" t="str">
        <f>IFERROR(IF(L16="","",IF(C16="SRO",(SUM(I16:L16)/0.75*12*(1/'1.General Info'!$A$11))/(ROUND(('1.General Info'!$A$10*INDEX('1.General Info'!$C$42:$C$48,MATCH('2.Rent Roll'!C16,'1.General Info'!$A$42:$A$48,0)))/50,0)*50),(SUM(I16:L16)*12*(1/'1.General Info'!$A$11))/(ROUND(('1.General Info'!$A$10*INDEX('1.General Info'!$C$42:$C$48,MATCH('2.Rent Roll'!C16,'1.General Info'!$A$42:$A$48,0)))/50,0)*50))),"")</f>
        <v/>
      </c>
      <c r="N16" s="86" t="str">
        <f t="shared" si="1"/>
        <v/>
      </c>
      <c r="O16" s="86" t="str">
        <f t="shared" si="2"/>
        <v/>
      </c>
      <c r="P16" s="86" t="str">
        <f t="shared" si="3"/>
        <v/>
      </c>
      <c r="Q16" s="94" t="str">
        <f t="shared" si="4"/>
        <v/>
      </c>
      <c r="R16" s="87" t="str">
        <f>IFERROR(IF(C16="SRO",ROUND(ROUND('1.General Info'!$A$10*INDEX('1.General Info'!$C$42:$C$48,MATCH('2.Rent Roll'!C16,'1.General Info'!$A$42:$A$48,0))/50,0)*50*T16/50,0)*50*'1.General Info'!$A$11/12*0.75,ROUND(ROUND('1.General Info'!$A$10*INDEX('1.General Info'!$C$42:$C$48,MATCH('2.Rent Roll'!C16,'1.General Info'!$A$42:$A$48,0))/50,0)*50*T16/50,0)*50*'1.General Info'!$A$11/12),"")</f>
        <v/>
      </c>
      <c r="S16" s="98" t="str">
        <f t="shared" si="5"/>
        <v/>
      </c>
      <c r="T16" s="85" t="str">
        <f t="shared" si="6"/>
        <v/>
      </c>
      <c r="U16" s="83" t="str">
        <f>IFERROR(ROUND(ROUND('1.General Info'!$A$10*INDEX('1.General Info'!$C$42:$C$48,MATCH('2.Rent Roll'!C16,'1.General Info'!$A$42:$A$48,0))/50,0)*50*'2.Rent Roll'!T16/50,0)*50,"")</f>
        <v/>
      </c>
      <c r="V16" s="149" t="str">
        <f>IFERROR(INDEX('1.General Info'!$B$42:$B$48,MATCH('2.Rent Roll'!C16,'1.General Info'!$A$42:$A$48,0)),"")</f>
        <v/>
      </c>
      <c r="X16" s="87" t="str">
        <f>IFERROR(IF(C16="SRO",MAX(MIN(ROUND(ROUND('1.General Info'!$A$10*INDEX('1.General Info'!$C$42:$C$48,MATCH('2.Rent Roll'!C16,'1.General Info'!$A$42:$A$48,0))/50,0)*50*O16/50,0)*50*'1.General Info'!$A$11/12*0.75,IF(Q16="No",ROUND(ROUND('1.General Info'!$A$10*INDEX('1.General Info'!$C$42:$C$48,MATCH('2.Rent Roll'!C16,'1.General Info'!$A$42:$A$48,0))/50,0)*50*P16/50,0)*50*'1.General Info'!$A$11/12*0.75,IFERROR(ROUND(ROUND('1.General Info'!$A$10*INDEX('1.General Info'!$C$42:$C$48,MATCH('2.Rent Roll'!C16,'1.General Info'!$A$42:$A$48,0))/50,0)*50*(MIN(O16,P16)*COUNTIFS($C$11:$C$160,"&lt;&gt;",$Q$11:$Q$160,"Yes")-SUMIFS($M$11:$M$160,$C$11:$C$160,"&lt;&gt;",$Q$11:$Q$160,"Yes")+M16)/50,0)*50*'1.General Info'!$A$11/12*0.75,0))),ROUND(ROUND('1.General Info'!$A$10*INDEX('1.General Info'!$C$42:$C$48,MATCH('2.Rent Roll'!C16,'1.General Info'!$A$42:$A$48,0))/50,0)*50*N16/50,0)*50*'1.General Info'!$A$11/12*0.75),MAX(MIN(ROUND(ROUND('1.General Info'!$A$10*INDEX('1.General Info'!$C$42:$C$48,MATCH('2.Rent Roll'!C16,'1.General Info'!$A$42:$A$48,0))/50,0)*50*O16/50,0)*50*'1.General Info'!$A$11/12,IF(Q16="No",ROUND(ROUND('1.General Info'!$A$10*INDEX('1.General Info'!$C$42:$C$48,MATCH('2.Rent Roll'!C16,'1.General Info'!$A$42:$A$48,0))/50,0)*50*P16/50,0)*50*'1.General Info'!$A$11/12,IFERROR(ROUND(ROUND('1.General Info'!$A$10*INDEX('1.General Info'!$C$42:$C$48,MATCH('2.Rent Roll'!C16,'1.General Info'!$A$42:$A$48,0))/50,0)*50*(MIN(O16,P16)*COUNTIFS($C$11:$C$160,"&lt;&gt;",$Q$11:$Q$160,"Yes")-SUMIFS($M$11:$M$160,$C$11:$C$160,"&lt;&gt;",$Q$11:$Q$160,"Yes")+M16)/50,0)*50*'1.General Info'!$A$11/12,0))),ROUND(ROUND('1.General Info'!$A$10*INDEX('1.General Info'!$C$42:$C$48,MATCH('2.Rent Roll'!C16,'1.General Info'!$A$42:$A$48,0))/50,0)*50*N16/50,0)*50*'1.General Info'!$A$11/12)),"")</f>
        <v/>
      </c>
      <c r="Y16" s="98" t="str">
        <f t="shared" si="0"/>
        <v/>
      </c>
      <c r="Z16" s="85" t="str">
        <f>IFERROR(IF(C16="SRO",(SUM(X16)/0.75*12*(1/'1.General Info'!$A$11))/(ROUND(('1.General Info'!$A$10*INDEX('1.General Info'!$C$42:$C$48,MATCH('2.Rent Roll'!C16,'1.General Info'!$A$42:$A$48,0)))/50,0)*50),(SUM(X16)*12*(1/'1.General Info'!$A$11))/(ROUND(('1.General Info'!$A$10*INDEX('1.General Info'!$C$42:$C$48,MATCH('2.Rent Roll'!C16,'1.General Info'!$A$42:$A$48,0)))/50,0)*50)),"")</f>
        <v/>
      </c>
      <c r="AA16" s="83" t="str">
        <f>IFERROR(ROUND(ROUND('1.General Info'!$A$10*INDEX('1.General Info'!$C$42:$C$48,MATCH('2.Rent Roll'!C16,'1.General Info'!$A$42:$A$48,0))/50,0)*50*'2.Rent Roll'!Z16/50,0)*50,"")</f>
        <v/>
      </c>
      <c r="AB16" s="88" t="str">
        <f>IFERROR(INDEX('1.General Info'!$B$42:$B$48,MATCH('2.Rent Roll'!C16,'1.General Info'!$A$42:$A$48,0)),"")</f>
        <v/>
      </c>
    </row>
    <row r="17" spans="1:28">
      <c r="A17" s="81">
        <f t="shared" si="7"/>
        <v>7</v>
      </c>
      <c r="B17" s="93"/>
      <c r="C17" s="93"/>
      <c r="D17" s="93"/>
      <c r="E17" s="84"/>
      <c r="F17" s="118" t="str">
        <f>IF(E17="","",IFERROR(E17/(ROUND(INDEX('1.General Info'!$I$41:$I$48,MATCH('2.Rent Roll'!D17,'1.General Info'!$H$41:$H$48,0))*'1.General Info'!$A$10/50,0)*50),""))</f>
        <v/>
      </c>
      <c r="G17" s="93"/>
      <c r="H17" s="93"/>
      <c r="I17" s="82"/>
      <c r="J17" s="83" t="str">
        <f>IFERROR(HLOOKUP(C17,'1.General Info'!$D$26:$J$32,7,FALSE),"")</f>
        <v/>
      </c>
      <c r="K17" s="145"/>
      <c r="L17" s="84"/>
      <c r="M17" s="85" t="str">
        <f>IFERROR(IF(L17="","",IF(C17="SRO",(SUM(I17:L17)/0.75*12*(1/'1.General Info'!$A$11))/(ROUND(('1.General Info'!$A$10*INDEX('1.General Info'!$C$42:$C$48,MATCH('2.Rent Roll'!C17,'1.General Info'!$A$42:$A$48,0)))/50,0)*50),(SUM(I17:L17)*12*(1/'1.General Info'!$A$11))/(ROUND(('1.General Info'!$A$10*INDEX('1.General Info'!$C$42:$C$48,MATCH('2.Rent Roll'!C17,'1.General Info'!$A$42:$A$48,0)))/50,0)*50))),"")</f>
        <v/>
      </c>
      <c r="N17" s="86" t="str">
        <f t="shared" si="1"/>
        <v/>
      </c>
      <c r="O17" s="86" t="str">
        <f t="shared" si="2"/>
        <v/>
      </c>
      <c r="P17" s="86" t="str">
        <f t="shared" si="3"/>
        <v/>
      </c>
      <c r="Q17" s="94" t="str">
        <f t="shared" si="4"/>
        <v/>
      </c>
      <c r="R17" s="87" t="str">
        <f>IFERROR(IF(C17="SRO",ROUND(ROUND('1.General Info'!$A$10*INDEX('1.General Info'!$C$42:$C$48,MATCH('2.Rent Roll'!C17,'1.General Info'!$A$42:$A$48,0))/50,0)*50*T17/50,0)*50*'1.General Info'!$A$11/12*0.75,ROUND(ROUND('1.General Info'!$A$10*INDEX('1.General Info'!$C$42:$C$48,MATCH('2.Rent Roll'!C17,'1.General Info'!$A$42:$A$48,0))/50,0)*50*T17/50,0)*50*'1.General Info'!$A$11/12),"")</f>
        <v/>
      </c>
      <c r="S17" s="98" t="str">
        <f t="shared" si="5"/>
        <v/>
      </c>
      <c r="T17" s="85" t="str">
        <f t="shared" si="6"/>
        <v/>
      </c>
      <c r="U17" s="83" t="str">
        <f>IFERROR(ROUND(ROUND('1.General Info'!$A$10*INDEX('1.General Info'!$C$42:$C$48,MATCH('2.Rent Roll'!C17,'1.General Info'!$A$42:$A$48,0))/50,0)*50*'2.Rent Roll'!T17/50,0)*50,"")</f>
        <v/>
      </c>
      <c r="V17" s="149" t="str">
        <f>IFERROR(INDEX('1.General Info'!$B$42:$B$48,MATCH('2.Rent Roll'!C17,'1.General Info'!$A$42:$A$48,0)),"")</f>
        <v/>
      </c>
      <c r="X17" s="87" t="str">
        <f>IFERROR(IF(C17="SRO",MAX(MIN(ROUND(ROUND('1.General Info'!$A$10*INDEX('1.General Info'!$C$42:$C$48,MATCH('2.Rent Roll'!C17,'1.General Info'!$A$42:$A$48,0))/50,0)*50*O17/50,0)*50*'1.General Info'!$A$11/12*0.75,IF(Q17="No",ROUND(ROUND('1.General Info'!$A$10*INDEX('1.General Info'!$C$42:$C$48,MATCH('2.Rent Roll'!C17,'1.General Info'!$A$42:$A$48,0))/50,0)*50*P17/50,0)*50*'1.General Info'!$A$11/12*0.75,IFERROR(ROUND(ROUND('1.General Info'!$A$10*INDEX('1.General Info'!$C$42:$C$48,MATCH('2.Rent Roll'!C17,'1.General Info'!$A$42:$A$48,0))/50,0)*50*(MIN(O17,P17)*COUNTIFS($C$11:$C$160,"&lt;&gt;",$Q$11:$Q$160,"Yes")-SUMIFS($M$11:$M$160,$C$11:$C$160,"&lt;&gt;",$Q$11:$Q$160,"Yes")+M17)/50,0)*50*'1.General Info'!$A$11/12*0.75,0))),ROUND(ROUND('1.General Info'!$A$10*INDEX('1.General Info'!$C$42:$C$48,MATCH('2.Rent Roll'!C17,'1.General Info'!$A$42:$A$48,0))/50,0)*50*N17/50,0)*50*'1.General Info'!$A$11/12*0.75),MAX(MIN(ROUND(ROUND('1.General Info'!$A$10*INDEX('1.General Info'!$C$42:$C$48,MATCH('2.Rent Roll'!C17,'1.General Info'!$A$42:$A$48,0))/50,0)*50*O17/50,0)*50*'1.General Info'!$A$11/12,IF(Q17="No",ROUND(ROUND('1.General Info'!$A$10*INDEX('1.General Info'!$C$42:$C$48,MATCH('2.Rent Roll'!C17,'1.General Info'!$A$42:$A$48,0))/50,0)*50*P17/50,0)*50*'1.General Info'!$A$11/12,IFERROR(ROUND(ROUND('1.General Info'!$A$10*INDEX('1.General Info'!$C$42:$C$48,MATCH('2.Rent Roll'!C17,'1.General Info'!$A$42:$A$48,0))/50,0)*50*(MIN(O17,P17)*COUNTIFS($C$11:$C$160,"&lt;&gt;",$Q$11:$Q$160,"Yes")-SUMIFS($M$11:$M$160,$C$11:$C$160,"&lt;&gt;",$Q$11:$Q$160,"Yes")+M17)/50,0)*50*'1.General Info'!$A$11/12,0))),ROUND(ROUND('1.General Info'!$A$10*INDEX('1.General Info'!$C$42:$C$48,MATCH('2.Rent Roll'!C17,'1.General Info'!$A$42:$A$48,0))/50,0)*50*N17/50,0)*50*'1.General Info'!$A$11/12)),"")</f>
        <v/>
      </c>
      <c r="Y17" s="98" t="str">
        <f t="shared" si="0"/>
        <v/>
      </c>
      <c r="Z17" s="85" t="str">
        <f>IFERROR(IF(C17="SRO",(SUM(X17)/0.75*12*(1/'1.General Info'!$A$11))/(ROUND(('1.General Info'!$A$10*INDEX('1.General Info'!$C$42:$C$48,MATCH('2.Rent Roll'!C17,'1.General Info'!$A$42:$A$48,0)))/50,0)*50),(SUM(X17)*12*(1/'1.General Info'!$A$11))/(ROUND(('1.General Info'!$A$10*INDEX('1.General Info'!$C$42:$C$48,MATCH('2.Rent Roll'!C17,'1.General Info'!$A$42:$A$48,0)))/50,0)*50)),"")</f>
        <v/>
      </c>
      <c r="AA17" s="83" t="str">
        <f>IFERROR(ROUND(ROUND('1.General Info'!$A$10*INDEX('1.General Info'!$C$42:$C$48,MATCH('2.Rent Roll'!C17,'1.General Info'!$A$42:$A$48,0))/50,0)*50*'2.Rent Roll'!Z17/50,0)*50,"")</f>
        <v/>
      </c>
      <c r="AB17" s="88" t="str">
        <f>IFERROR(INDEX('1.General Info'!$B$42:$B$48,MATCH('2.Rent Roll'!C17,'1.General Info'!$A$42:$A$48,0)),"")</f>
        <v/>
      </c>
    </row>
    <row r="18" spans="1:28">
      <c r="A18" s="81">
        <f t="shared" si="7"/>
        <v>8</v>
      </c>
      <c r="B18" s="93"/>
      <c r="C18" s="93"/>
      <c r="D18" s="93"/>
      <c r="E18" s="84"/>
      <c r="F18" s="118" t="str">
        <f>IF(E18="","",IFERROR(E18/(ROUND(INDEX('1.General Info'!$I$41:$I$48,MATCH('2.Rent Roll'!D18,'1.General Info'!$H$41:$H$48,0))*'1.General Info'!$A$10/50,0)*50),""))</f>
        <v/>
      </c>
      <c r="G18" s="93"/>
      <c r="H18" s="93"/>
      <c r="I18" s="82"/>
      <c r="J18" s="83" t="str">
        <f>IFERROR(HLOOKUP(C18,'1.General Info'!$D$26:$J$32,7,FALSE),"")</f>
        <v/>
      </c>
      <c r="K18" s="145"/>
      <c r="L18" s="84"/>
      <c r="M18" s="85" t="str">
        <f>IFERROR(IF(L18="","",IF(C18="SRO",(SUM(I18:L18)/0.75*12*(1/'1.General Info'!$A$11))/(ROUND(('1.General Info'!$A$10*INDEX('1.General Info'!$C$42:$C$48,MATCH('2.Rent Roll'!C18,'1.General Info'!$A$42:$A$48,0)))/50,0)*50),(SUM(I18:L18)*12*(1/'1.General Info'!$A$11))/(ROUND(('1.General Info'!$A$10*INDEX('1.General Info'!$C$42:$C$48,MATCH('2.Rent Roll'!C18,'1.General Info'!$A$42:$A$48,0)))/50,0)*50))),"")</f>
        <v/>
      </c>
      <c r="N18" s="86" t="str">
        <f t="shared" si="1"/>
        <v/>
      </c>
      <c r="O18" s="86" t="str">
        <f t="shared" si="2"/>
        <v/>
      </c>
      <c r="P18" s="86" t="str">
        <f t="shared" si="3"/>
        <v/>
      </c>
      <c r="Q18" s="94" t="str">
        <f t="shared" si="4"/>
        <v/>
      </c>
      <c r="R18" s="87" t="str">
        <f>IFERROR(IF(C18="SRO",ROUND(ROUND('1.General Info'!$A$10*INDEX('1.General Info'!$C$42:$C$48,MATCH('2.Rent Roll'!C18,'1.General Info'!$A$42:$A$48,0))/50,0)*50*T18/50,0)*50*'1.General Info'!$A$11/12*0.75,ROUND(ROUND('1.General Info'!$A$10*INDEX('1.General Info'!$C$42:$C$48,MATCH('2.Rent Roll'!C18,'1.General Info'!$A$42:$A$48,0))/50,0)*50*T18/50,0)*50*'1.General Info'!$A$11/12),"")</f>
        <v/>
      </c>
      <c r="S18" s="98" t="str">
        <f t="shared" si="5"/>
        <v/>
      </c>
      <c r="T18" s="85" t="str">
        <f t="shared" si="6"/>
        <v/>
      </c>
      <c r="U18" s="83" t="str">
        <f>IFERROR(ROUND(ROUND('1.General Info'!$A$10*INDEX('1.General Info'!$C$42:$C$48,MATCH('2.Rent Roll'!C18,'1.General Info'!$A$42:$A$48,0))/50,0)*50*'2.Rent Roll'!T18/50,0)*50,"")</f>
        <v/>
      </c>
      <c r="V18" s="149" t="str">
        <f>IFERROR(INDEX('1.General Info'!$B$42:$B$48,MATCH('2.Rent Roll'!C18,'1.General Info'!$A$42:$A$48,0)),"")</f>
        <v/>
      </c>
      <c r="X18" s="87" t="str">
        <f>IFERROR(IF(C18="SRO",MAX(MIN(ROUND(ROUND('1.General Info'!$A$10*INDEX('1.General Info'!$C$42:$C$48,MATCH('2.Rent Roll'!C18,'1.General Info'!$A$42:$A$48,0))/50,0)*50*O18/50,0)*50*'1.General Info'!$A$11/12*0.75,IF(Q18="No",ROUND(ROUND('1.General Info'!$A$10*INDEX('1.General Info'!$C$42:$C$48,MATCH('2.Rent Roll'!C18,'1.General Info'!$A$42:$A$48,0))/50,0)*50*P18/50,0)*50*'1.General Info'!$A$11/12*0.75,IFERROR(ROUND(ROUND('1.General Info'!$A$10*INDEX('1.General Info'!$C$42:$C$48,MATCH('2.Rent Roll'!C18,'1.General Info'!$A$42:$A$48,0))/50,0)*50*(MIN(O18,P18)*COUNTIFS($C$11:$C$160,"&lt;&gt;",$Q$11:$Q$160,"Yes")-SUMIFS($M$11:$M$160,$C$11:$C$160,"&lt;&gt;",$Q$11:$Q$160,"Yes")+M18)/50,0)*50*'1.General Info'!$A$11/12*0.75,0))),ROUND(ROUND('1.General Info'!$A$10*INDEX('1.General Info'!$C$42:$C$48,MATCH('2.Rent Roll'!C18,'1.General Info'!$A$42:$A$48,0))/50,0)*50*N18/50,0)*50*'1.General Info'!$A$11/12*0.75),MAX(MIN(ROUND(ROUND('1.General Info'!$A$10*INDEX('1.General Info'!$C$42:$C$48,MATCH('2.Rent Roll'!C18,'1.General Info'!$A$42:$A$48,0))/50,0)*50*O18/50,0)*50*'1.General Info'!$A$11/12,IF(Q18="No",ROUND(ROUND('1.General Info'!$A$10*INDEX('1.General Info'!$C$42:$C$48,MATCH('2.Rent Roll'!C18,'1.General Info'!$A$42:$A$48,0))/50,0)*50*P18/50,0)*50*'1.General Info'!$A$11/12,IFERROR(ROUND(ROUND('1.General Info'!$A$10*INDEX('1.General Info'!$C$42:$C$48,MATCH('2.Rent Roll'!C18,'1.General Info'!$A$42:$A$48,0))/50,0)*50*(MIN(O18,P18)*COUNTIFS($C$11:$C$160,"&lt;&gt;",$Q$11:$Q$160,"Yes")-SUMIFS($M$11:$M$160,$C$11:$C$160,"&lt;&gt;",$Q$11:$Q$160,"Yes")+M18)/50,0)*50*'1.General Info'!$A$11/12,0))),ROUND(ROUND('1.General Info'!$A$10*INDEX('1.General Info'!$C$42:$C$48,MATCH('2.Rent Roll'!C18,'1.General Info'!$A$42:$A$48,0))/50,0)*50*N18/50,0)*50*'1.General Info'!$A$11/12)),"")</f>
        <v/>
      </c>
      <c r="Y18" s="98" t="str">
        <f t="shared" si="0"/>
        <v/>
      </c>
      <c r="Z18" s="85" t="str">
        <f>IFERROR(IF(C18="SRO",(SUM(X18)/0.75*12*(1/'1.General Info'!$A$11))/(ROUND(('1.General Info'!$A$10*INDEX('1.General Info'!$C$42:$C$48,MATCH('2.Rent Roll'!C18,'1.General Info'!$A$42:$A$48,0)))/50,0)*50),(SUM(X18)*12*(1/'1.General Info'!$A$11))/(ROUND(('1.General Info'!$A$10*INDEX('1.General Info'!$C$42:$C$48,MATCH('2.Rent Roll'!C18,'1.General Info'!$A$42:$A$48,0)))/50,0)*50)),"")</f>
        <v/>
      </c>
      <c r="AA18" s="83" t="str">
        <f>IFERROR(ROUND(ROUND('1.General Info'!$A$10*INDEX('1.General Info'!$C$42:$C$48,MATCH('2.Rent Roll'!C18,'1.General Info'!$A$42:$A$48,0))/50,0)*50*'2.Rent Roll'!Z18/50,0)*50,"")</f>
        <v/>
      </c>
      <c r="AB18" s="88" t="str">
        <f>IFERROR(INDEX('1.General Info'!$B$42:$B$48,MATCH('2.Rent Roll'!C18,'1.General Info'!$A$42:$A$48,0)),"")</f>
        <v/>
      </c>
    </row>
    <row r="19" spans="1:28">
      <c r="A19" s="81">
        <f t="shared" si="7"/>
        <v>9</v>
      </c>
      <c r="B19" s="93"/>
      <c r="C19" s="93"/>
      <c r="D19" s="93"/>
      <c r="E19" s="84"/>
      <c r="F19" s="118" t="str">
        <f>IF(E19="","",IFERROR(E19/(ROUND(INDEX('1.General Info'!$I$41:$I$48,MATCH('2.Rent Roll'!D19,'1.General Info'!$H$41:$H$48,0))*'1.General Info'!$A$10/50,0)*50),""))</f>
        <v/>
      </c>
      <c r="G19" s="93"/>
      <c r="H19" s="93"/>
      <c r="I19" s="82"/>
      <c r="J19" s="83" t="str">
        <f>IFERROR(HLOOKUP(C19,'1.General Info'!$D$26:$J$32,7,FALSE),"")</f>
        <v/>
      </c>
      <c r="K19" s="145"/>
      <c r="L19" s="84"/>
      <c r="M19" s="85" t="str">
        <f>IFERROR(IF(L19="","",IF(C19="SRO",(SUM(I19:L19)/0.75*12*(1/'1.General Info'!$A$11))/(ROUND(('1.General Info'!$A$10*INDEX('1.General Info'!$C$42:$C$48,MATCH('2.Rent Roll'!C19,'1.General Info'!$A$42:$A$48,0)))/50,0)*50),(SUM(I19:L19)*12*(1/'1.General Info'!$A$11))/(ROUND(('1.General Info'!$A$10*INDEX('1.General Info'!$C$42:$C$48,MATCH('2.Rent Roll'!C19,'1.General Info'!$A$42:$A$48,0)))/50,0)*50))),"")</f>
        <v/>
      </c>
      <c r="N19" s="86" t="str">
        <f t="shared" si="1"/>
        <v/>
      </c>
      <c r="O19" s="86" t="str">
        <f t="shared" si="2"/>
        <v/>
      </c>
      <c r="P19" s="86" t="str">
        <f t="shared" si="3"/>
        <v/>
      </c>
      <c r="Q19" s="94" t="str">
        <f t="shared" si="4"/>
        <v/>
      </c>
      <c r="R19" s="87" t="str">
        <f>IFERROR(IF(C19="SRO",ROUND(ROUND('1.General Info'!$A$10*INDEX('1.General Info'!$C$42:$C$48,MATCH('2.Rent Roll'!C19,'1.General Info'!$A$42:$A$48,0))/50,0)*50*T19/50,0)*50*'1.General Info'!$A$11/12*0.75,ROUND(ROUND('1.General Info'!$A$10*INDEX('1.General Info'!$C$42:$C$48,MATCH('2.Rent Roll'!C19,'1.General Info'!$A$42:$A$48,0))/50,0)*50*T19/50,0)*50*'1.General Info'!$A$11/12),"")</f>
        <v/>
      </c>
      <c r="S19" s="98" t="str">
        <f t="shared" si="5"/>
        <v/>
      </c>
      <c r="T19" s="85" t="str">
        <f t="shared" si="6"/>
        <v/>
      </c>
      <c r="U19" s="83" t="str">
        <f>IFERROR(ROUND(ROUND('1.General Info'!$A$10*INDEX('1.General Info'!$C$42:$C$48,MATCH('2.Rent Roll'!C19,'1.General Info'!$A$42:$A$48,0))/50,0)*50*'2.Rent Roll'!T19/50,0)*50,"")</f>
        <v/>
      </c>
      <c r="V19" s="149" t="str">
        <f>IFERROR(INDEX('1.General Info'!$B$42:$B$48,MATCH('2.Rent Roll'!C19,'1.General Info'!$A$42:$A$48,0)),"")</f>
        <v/>
      </c>
      <c r="X19" s="87" t="str">
        <f>IFERROR(IF(C19="SRO",MAX(MIN(ROUND(ROUND('1.General Info'!$A$10*INDEX('1.General Info'!$C$42:$C$48,MATCH('2.Rent Roll'!C19,'1.General Info'!$A$42:$A$48,0))/50,0)*50*O19/50,0)*50*'1.General Info'!$A$11/12*0.75,IF(Q19="No",ROUND(ROUND('1.General Info'!$A$10*INDEX('1.General Info'!$C$42:$C$48,MATCH('2.Rent Roll'!C19,'1.General Info'!$A$42:$A$48,0))/50,0)*50*P19/50,0)*50*'1.General Info'!$A$11/12*0.75,IFERROR(ROUND(ROUND('1.General Info'!$A$10*INDEX('1.General Info'!$C$42:$C$48,MATCH('2.Rent Roll'!C19,'1.General Info'!$A$42:$A$48,0))/50,0)*50*(MIN(O19,P19)*COUNTIFS($C$11:$C$160,"&lt;&gt;",$Q$11:$Q$160,"Yes")-SUMIFS($M$11:$M$160,$C$11:$C$160,"&lt;&gt;",$Q$11:$Q$160,"Yes")+M19)/50,0)*50*'1.General Info'!$A$11/12*0.75,0))),ROUND(ROUND('1.General Info'!$A$10*INDEX('1.General Info'!$C$42:$C$48,MATCH('2.Rent Roll'!C19,'1.General Info'!$A$42:$A$48,0))/50,0)*50*N19/50,0)*50*'1.General Info'!$A$11/12*0.75),MAX(MIN(ROUND(ROUND('1.General Info'!$A$10*INDEX('1.General Info'!$C$42:$C$48,MATCH('2.Rent Roll'!C19,'1.General Info'!$A$42:$A$48,0))/50,0)*50*O19/50,0)*50*'1.General Info'!$A$11/12,IF(Q19="No",ROUND(ROUND('1.General Info'!$A$10*INDEX('1.General Info'!$C$42:$C$48,MATCH('2.Rent Roll'!C19,'1.General Info'!$A$42:$A$48,0))/50,0)*50*P19/50,0)*50*'1.General Info'!$A$11/12,IFERROR(ROUND(ROUND('1.General Info'!$A$10*INDEX('1.General Info'!$C$42:$C$48,MATCH('2.Rent Roll'!C19,'1.General Info'!$A$42:$A$48,0))/50,0)*50*(MIN(O19,P19)*COUNTIFS($C$11:$C$160,"&lt;&gt;",$Q$11:$Q$160,"Yes")-SUMIFS($M$11:$M$160,$C$11:$C$160,"&lt;&gt;",$Q$11:$Q$160,"Yes")+M19)/50,0)*50*'1.General Info'!$A$11/12,0))),ROUND(ROUND('1.General Info'!$A$10*INDEX('1.General Info'!$C$42:$C$48,MATCH('2.Rent Roll'!C19,'1.General Info'!$A$42:$A$48,0))/50,0)*50*N19/50,0)*50*'1.General Info'!$A$11/12)),"")</f>
        <v/>
      </c>
      <c r="Y19" s="98" t="str">
        <f t="shared" si="0"/>
        <v/>
      </c>
      <c r="Z19" s="85" t="str">
        <f>IFERROR(IF(C19="SRO",(SUM(X19)/0.75*12*(1/'1.General Info'!$A$11))/(ROUND(('1.General Info'!$A$10*INDEX('1.General Info'!$C$42:$C$48,MATCH('2.Rent Roll'!C19,'1.General Info'!$A$42:$A$48,0)))/50,0)*50),(SUM(X19)*12*(1/'1.General Info'!$A$11))/(ROUND(('1.General Info'!$A$10*INDEX('1.General Info'!$C$42:$C$48,MATCH('2.Rent Roll'!C19,'1.General Info'!$A$42:$A$48,0)))/50,0)*50)),"")</f>
        <v/>
      </c>
      <c r="AA19" s="83" t="str">
        <f>IFERROR(ROUND(ROUND('1.General Info'!$A$10*INDEX('1.General Info'!$C$42:$C$48,MATCH('2.Rent Roll'!C19,'1.General Info'!$A$42:$A$48,0))/50,0)*50*'2.Rent Roll'!Z19/50,0)*50,"")</f>
        <v/>
      </c>
      <c r="AB19" s="88" t="str">
        <f>IFERROR(INDEX('1.General Info'!$B$42:$B$48,MATCH('2.Rent Roll'!C19,'1.General Info'!$A$42:$A$48,0)),"")</f>
        <v/>
      </c>
    </row>
    <row r="20" spans="1:28">
      <c r="A20" s="81">
        <f t="shared" si="7"/>
        <v>10</v>
      </c>
      <c r="B20" s="93"/>
      <c r="C20" s="93"/>
      <c r="D20" s="93"/>
      <c r="E20" s="84"/>
      <c r="F20" s="118" t="str">
        <f>IF(E20="","",IFERROR(E20/(ROUND(INDEX('1.General Info'!$I$41:$I$48,MATCH('2.Rent Roll'!D20,'1.General Info'!$H$41:$H$48,0))*'1.General Info'!$A$10/50,0)*50),""))</f>
        <v/>
      </c>
      <c r="G20" s="93"/>
      <c r="H20" s="93"/>
      <c r="I20" s="82"/>
      <c r="J20" s="83" t="str">
        <f>IFERROR(HLOOKUP(C20,'1.General Info'!$D$26:$J$32,7,FALSE),"")</f>
        <v/>
      </c>
      <c r="K20" s="145"/>
      <c r="L20" s="84"/>
      <c r="M20" s="85" t="str">
        <f>IFERROR(IF(L20="","",IF(C20="SRO",(SUM(I20:L20)/0.75*12*(1/'1.General Info'!$A$11))/(ROUND(('1.General Info'!$A$10*INDEX('1.General Info'!$C$42:$C$48,MATCH('2.Rent Roll'!C20,'1.General Info'!$A$42:$A$48,0)))/50,0)*50),(SUM(I20:L20)*12*(1/'1.General Info'!$A$11))/(ROUND(('1.General Info'!$A$10*INDEX('1.General Info'!$C$42:$C$48,MATCH('2.Rent Roll'!C20,'1.General Info'!$A$42:$A$48,0)))/50,0)*50))),"")</f>
        <v/>
      </c>
      <c r="N20" s="86" t="str">
        <f t="shared" si="1"/>
        <v/>
      </c>
      <c r="O20" s="86" t="str">
        <f t="shared" si="2"/>
        <v/>
      </c>
      <c r="P20" s="86" t="str">
        <f t="shared" si="3"/>
        <v/>
      </c>
      <c r="Q20" s="94" t="str">
        <f t="shared" si="4"/>
        <v/>
      </c>
      <c r="R20" s="87" t="str">
        <f>IFERROR(IF(C20="SRO",ROUND(ROUND('1.General Info'!$A$10*INDEX('1.General Info'!$C$42:$C$48,MATCH('2.Rent Roll'!C20,'1.General Info'!$A$42:$A$48,0))/50,0)*50*T20/50,0)*50*'1.General Info'!$A$11/12*0.75,ROUND(ROUND('1.General Info'!$A$10*INDEX('1.General Info'!$C$42:$C$48,MATCH('2.Rent Roll'!C20,'1.General Info'!$A$42:$A$48,0))/50,0)*50*T20/50,0)*50*'1.General Info'!$A$11/12),"")</f>
        <v/>
      </c>
      <c r="S20" s="98" t="str">
        <f t="shared" si="5"/>
        <v/>
      </c>
      <c r="T20" s="85" t="str">
        <f t="shared" si="6"/>
        <v/>
      </c>
      <c r="U20" s="83" t="str">
        <f>IFERROR(ROUND(ROUND('1.General Info'!$A$10*INDEX('1.General Info'!$C$42:$C$48,MATCH('2.Rent Roll'!C20,'1.General Info'!$A$42:$A$48,0))/50,0)*50*'2.Rent Roll'!T20/50,0)*50,"")</f>
        <v/>
      </c>
      <c r="V20" s="149" t="str">
        <f>IFERROR(INDEX('1.General Info'!$B$42:$B$48,MATCH('2.Rent Roll'!C20,'1.General Info'!$A$42:$A$48,0)),"")</f>
        <v/>
      </c>
      <c r="X20" s="87" t="str">
        <f>IFERROR(IF(C20="SRO",MAX(MIN(ROUND(ROUND('1.General Info'!$A$10*INDEX('1.General Info'!$C$42:$C$48,MATCH('2.Rent Roll'!C20,'1.General Info'!$A$42:$A$48,0))/50,0)*50*O20/50,0)*50*'1.General Info'!$A$11/12*0.75,IF(Q20="No",ROUND(ROUND('1.General Info'!$A$10*INDEX('1.General Info'!$C$42:$C$48,MATCH('2.Rent Roll'!C20,'1.General Info'!$A$42:$A$48,0))/50,0)*50*P20/50,0)*50*'1.General Info'!$A$11/12*0.75,IFERROR(ROUND(ROUND('1.General Info'!$A$10*INDEX('1.General Info'!$C$42:$C$48,MATCH('2.Rent Roll'!C20,'1.General Info'!$A$42:$A$48,0))/50,0)*50*(MIN(O20,P20)*COUNTIFS($C$11:$C$160,"&lt;&gt;",$Q$11:$Q$160,"Yes")-SUMIFS($M$11:$M$160,$C$11:$C$160,"&lt;&gt;",$Q$11:$Q$160,"Yes")+M20)/50,0)*50*'1.General Info'!$A$11/12*0.75,0))),ROUND(ROUND('1.General Info'!$A$10*INDEX('1.General Info'!$C$42:$C$48,MATCH('2.Rent Roll'!C20,'1.General Info'!$A$42:$A$48,0))/50,0)*50*N20/50,0)*50*'1.General Info'!$A$11/12*0.75),MAX(MIN(ROUND(ROUND('1.General Info'!$A$10*INDEX('1.General Info'!$C$42:$C$48,MATCH('2.Rent Roll'!C20,'1.General Info'!$A$42:$A$48,0))/50,0)*50*O20/50,0)*50*'1.General Info'!$A$11/12,IF(Q20="No",ROUND(ROUND('1.General Info'!$A$10*INDEX('1.General Info'!$C$42:$C$48,MATCH('2.Rent Roll'!C20,'1.General Info'!$A$42:$A$48,0))/50,0)*50*P20/50,0)*50*'1.General Info'!$A$11/12,IFERROR(ROUND(ROUND('1.General Info'!$A$10*INDEX('1.General Info'!$C$42:$C$48,MATCH('2.Rent Roll'!C20,'1.General Info'!$A$42:$A$48,0))/50,0)*50*(MIN(O20,P20)*COUNTIFS($C$11:$C$160,"&lt;&gt;",$Q$11:$Q$160,"Yes")-SUMIFS($M$11:$M$160,$C$11:$C$160,"&lt;&gt;",$Q$11:$Q$160,"Yes")+M20)/50,0)*50*'1.General Info'!$A$11/12,0))),ROUND(ROUND('1.General Info'!$A$10*INDEX('1.General Info'!$C$42:$C$48,MATCH('2.Rent Roll'!C20,'1.General Info'!$A$42:$A$48,0))/50,0)*50*N20/50,0)*50*'1.General Info'!$A$11/12)),"")</f>
        <v/>
      </c>
      <c r="Y20" s="98" t="str">
        <f t="shared" si="0"/>
        <v/>
      </c>
      <c r="Z20" s="85" t="str">
        <f>IFERROR(IF(C20="SRO",(SUM(X20)/0.75*12*(1/'1.General Info'!$A$11))/(ROUND(('1.General Info'!$A$10*INDEX('1.General Info'!$C$42:$C$48,MATCH('2.Rent Roll'!C20,'1.General Info'!$A$42:$A$48,0)))/50,0)*50),(SUM(X20)*12*(1/'1.General Info'!$A$11))/(ROUND(('1.General Info'!$A$10*INDEX('1.General Info'!$C$42:$C$48,MATCH('2.Rent Roll'!C20,'1.General Info'!$A$42:$A$48,0)))/50,0)*50)),"")</f>
        <v/>
      </c>
      <c r="AA20" s="83" t="str">
        <f>IFERROR(ROUND(ROUND('1.General Info'!$A$10*INDEX('1.General Info'!$C$42:$C$48,MATCH('2.Rent Roll'!C20,'1.General Info'!$A$42:$A$48,0))/50,0)*50*'2.Rent Roll'!Z20/50,0)*50,"")</f>
        <v/>
      </c>
      <c r="AB20" s="88" t="str">
        <f>IFERROR(INDEX('1.General Info'!$B$42:$B$48,MATCH('2.Rent Roll'!C20,'1.General Info'!$A$42:$A$48,0)),"")</f>
        <v/>
      </c>
    </row>
    <row r="21" spans="1:28">
      <c r="A21" s="81">
        <f t="shared" si="7"/>
        <v>11</v>
      </c>
      <c r="B21" s="93"/>
      <c r="C21" s="93"/>
      <c r="D21" s="93"/>
      <c r="E21" s="84"/>
      <c r="F21" s="118" t="str">
        <f>IF(E21="","",IFERROR(E21/(ROUND(INDEX('1.General Info'!$I$41:$I$48,MATCH('2.Rent Roll'!D21,'1.General Info'!$H$41:$H$48,0))*'1.General Info'!$A$10/50,0)*50),""))</f>
        <v/>
      </c>
      <c r="G21" s="93"/>
      <c r="H21" s="93"/>
      <c r="I21" s="82"/>
      <c r="J21" s="83" t="str">
        <f>IFERROR(HLOOKUP(C21,'1.General Info'!$D$26:$J$32,7,FALSE),"")</f>
        <v/>
      </c>
      <c r="K21" s="145"/>
      <c r="L21" s="84"/>
      <c r="M21" s="85" t="str">
        <f>IFERROR(IF(L21="","",IF(C21="SRO",(SUM(I21:L21)/0.75*12*(1/'1.General Info'!$A$11))/(ROUND(('1.General Info'!$A$10*INDEX('1.General Info'!$C$42:$C$48,MATCH('2.Rent Roll'!C21,'1.General Info'!$A$42:$A$48,0)))/50,0)*50),(SUM(I21:L21)*12*(1/'1.General Info'!$A$11))/(ROUND(('1.General Info'!$A$10*INDEX('1.General Info'!$C$42:$C$48,MATCH('2.Rent Roll'!C21,'1.General Info'!$A$42:$A$48,0)))/50,0)*50))),"")</f>
        <v/>
      </c>
      <c r="N21" s="86" t="str">
        <f t="shared" si="1"/>
        <v/>
      </c>
      <c r="O21" s="86" t="str">
        <f t="shared" si="2"/>
        <v/>
      </c>
      <c r="P21" s="86" t="str">
        <f t="shared" si="3"/>
        <v/>
      </c>
      <c r="Q21" s="94" t="str">
        <f t="shared" si="4"/>
        <v/>
      </c>
      <c r="R21" s="87" t="str">
        <f>IFERROR(IF(C21="SRO",ROUND(ROUND('1.General Info'!$A$10*INDEX('1.General Info'!$C$42:$C$48,MATCH('2.Rent Roll'!C21,'1.General Info'!$A$42:$A$48,0))/50,0)*50*T21/50,0)*50*'1.General Info'!$A$11/12*0.75,ROUND(ROUND('1.General Info'!$A$10*INDEX('1.General Info'!$C$42:$C$48,MATCH('2.Rent Roll'!C21,'1.General Info'!$A$42:$A$48,0))/50,0)*50*T21/50,0)*50*'1.General Info'!$A$11/12),"")</f>
        <v/>
      </c>
      <c r="S21" s="98" t="str">
        <f t="shared" si="5"/>
        <v/>
      </c>
      <c r="T21" s="85" t="str">
        <f t="shared" si="6"/>
        <v/>
      </c>
      <c r="U21" s="83" t="str">
        <f>IFERROR(ROUND(ROUND('1.General Info'!$A$10*INDEX('1.General Info'!$C$42:$C$48,MATCH('2.Rent Roll'!C21,'1.General Info'!$A$42:$A$48,0))/50,0)*50*'2.Rent Roll'!T21/50,0)*50,"")</f>
        <v/>
      </c>
      <c r="V21" s="149" t="str">
        <f>IFERROR(INDEX('1.General Info'!$B$42:$B$48,MATCH('2.Rent Roll'!C21,'1.General Info'!$A$42:$A$48,0)),"")</f>
        <v/>
      </c>
      <c r="X21" s="87" t="str">
        <f>IFERROR(IF(C21="SRO",MAX(MIN(ROUND(ROUND('1.General Info'!$A$10*INDEX('1.General Info'!$C$42:$C$48,MATCH('2.Rent Roll'!C21,'1.General Info'!$A$42:$A$48,0))/50,0)*50*O21/50,0)*50*'1.General Info'!$A$11/12*0.75,IF(Q21="No",ROUND(ROUND('1.General Info'!$A$10*INDEX('1.General Info'!$C$42:$C$48,MATCH('2.Rent Roll'!C21,'1.General Info'!$A$42:$A$48,0))/50,0)*50*P21/50,0)*50*'1.General Info'!$A$11/12*0.75,IFERROR(ROUND(ROUND('1.General Info'!$A$10*INDEX('1.General Info'!$C$42:$C$48,MATCH('2.Rent Roll'!C21,'1.General Info'!$A$42:$A$48,0))/50,0)*50*(MIN(O21,P21)*COUNTIFS($C$11:$C$160,"&lt;&gt;",$Q$11:$Q$160,"Yes")-SUMIFS($M$11:$M$160,$C$11:$C$160,"&lt;&gt;",$Q$11:$Q$160,"Yes")+M21)/50,0)*50*'1.General Info'!$A$11/12*0.75,0))),ROUND(ROUND('1.General Info'!$A$10*INDEX('1.General Info'!$C$42:$C$48,MATCH('2.Rent Roll'!C21,'1.General Info'!$A$42:$A$48,0))/50,0)*50*N21/50,0)*50*'1.General Info'!$A$11/12*0.75),MAX(MIN(ROUND(ROUND('1.General Info'!$A$10*INDEX('1.General Info'!$C$42:$C$48,MATCH('2.Rent Roll'!C21,'1.General Info'!$A$42:$A$48,0))/50,0)*50*O21/50,0)*50*'1.General Info'!$A$11/12,IF(Q21="No",ROUND(ROUND('1.General Info'!$A$10*INDEX('1.General Info'!$C$42:$C$48,MATCH('2.Rent Roll'!C21,'1.General Info'!$A$42:$A$48,0))/50,0)*50*P21/50,0)*50*'1.General Info'!$A$11/12,IFERROR(ROUND(ROUND('1.General Info'!$A$10*INDEX('1.General Info'!$C$42:$C$48,MATCH('2.Rent Roll'!C21,'1.General Info'!$A$42:$A$48,0))/50,0)*50*(MIN(O21,P21)*COUNTIFS($C$11:$C$160,"&lt;&gt;",$Q$11:$Q$160,"Yes")-SUMIFS($M$11:$M$160,$C$11:$C$160,"&lt;&gt;",$Q$11:$Q$160,"Yes")+M21)/50,0)*50*'1.General Info'!$A$11/12,0))),ROUND(ROUND('1.General Info'!$A$10*INDEX('1.General Info'!$C$42:$C$48,MATCH('2.Rent Roll'!C21,'1.General Info'!$A$42:$A$48,0))/50,0)*50*N21/50,0)*50*'1.General Info'!$A$11/12)),"")</f>
        <v/>
      </c>
      <c r="Y21" s="98" t="str">
        <f t="shared" si="0"/>
        <v/>
      </c>
      <c r="Z21" s="85" t="str">
        <f>IFERROR(IF(C21="SRO",(SUM(X21)/0.75*12*(1/'1.General Info'!$A$11))/(ROUND(('1.General Info'!$A$10*INDEX('1.General Info'!$C$42:$C$48,MATCH('2.Rent Roll'!C21,'1.General Info'!$A$42:$A$48,0)))/50,0)*50),(SUM(X21)*12*(1/'1.General Info'!$A$11))/(ROUND(('1.General Info'!$A$10*INDEX('1.General Info'!$C$42:$C$48,MATCH('2.Rent Roll'!C21,'1.General Info'!$A$42:$A$48,0)))/50,0)*50)),"")</f>
        <v/>
      </c>
      <c r="AA21" s="83" t="str">
        <f>IFERROR(ROUND(ROUND('1.General Info'!$A$10*INDEX('1.General Info'!$C$42:$C$48,MATCH('2.Rent Roll'!C21,'1.General Info'!$A$42:$A$48,0))/50,0)*50*'2.Rent Roll'!Z21/50,0)*50,"")</f>
        <v/>
      </c>
      <c r="AB21" s="88" t="str">
        <f>IFERROR(INDEX('1.General Info'!$B$42:$B$48,MATCH('2.Rent Roll'!C21,'1.General Info'!$A$42:$A$48,0)),"")</f>
        <v/>
      </c>
    </row>
    <row r="22" spans="1:28">
      <c r="A22" s="81">
        <f t="shared" si="7"/>
        <v>12</v>
      </c>
      <c r="B22" s="93"/>
      <c r="C22" s="93"/>
      <c r="D22" s="93"/>
      <c r="E22" s="84"/>
      <c r="F22" s="118" t="str">
        <f>IF(E22="","",IFERROR(E22/(ROUND(INDEX('1.General Info'!$I$41:$I$48,MATCH('2.Rent Roll'!D22,'1.General Info'!$H$41:$H$48,0))*'1.General Info'!$A$10/50,0)*50),""))</f>
        <v/>
      </c>
      <c r="G22" s="93"/>
      <c r="H22" s="93"/>
      <c r="I22" s="82"/>
      <c r="J22" s="83" t="str">
        <f>IFERROR(HLOOKUP(C22,'1.General Info'!$D$26:$J$32,7,FALSE),"")</f>
        <v/>
      </c>
      <c r="K22" s="145"/>
      <c r="L22" s="84"/>
      <c r="M22" s="85" t="str">
        <f>IFERROR(IF(L22="","",IF(C22="SRO",(SUM(I22:L22)/0.75*12*(1/'1.General Info'!$A$11))/(ROUND(('1.General Info'!$A$10*INDEX('1.General Info'!$C$42:$C$48,MATCH('2.Rent Roll'!C22,'1.General Info'!$A$42:$A$48,0)))/50,0)*50),(SUM(I22:L22)*12*(1/'1.General Info'!$A$11))/(ROUND(('1.General Info'!$A$10*INDEX('1.General Info'!$C$42:$C$48,MATCH('2.Rent Roll'!C22,'1.General Info'!$A$42:$A$48,0)))/50,0)*50))),"")</f>
        <v/>
      </c>
      <c r="N22" s="86" t="str">
        <f t="shared" si="1"/>
        <v/>
      </c>
      <c r="O22" s="86" t="str">
        <f t="shared" si="2"/>
        <v/>
      </c>
      <c r="P22" s="86" t="str">
        <f t="shared" si="3"/>
        <v/>
      </c>
      <c r="Q22" s="94" t="str">
        <f t="shared" si="4"/>
        <v/>
      </c>
      <c r="R22" s="87" t="str">
        <f>IFERROR(IF(C22="SRO",ROUND(ROUND('1.General Info'!$A$10*INDEX('1.General Info'!$C$42:$C$48,MATCH('2.Rent Roll'!C22,'1.General Info'!$A$42:$A$48,0))/50,0)*50*T22/50,0)*50*'1.General Info'!$A$11/12*0.75,ROUND(ROUND('1.General Info'!$A$10*INDEX('1.General Info'!$C$42:$C$48,MATCH('2.Rent Roll'!C22,'1.General Info'!$A$42:$A$48,0))/50,0)*50*T22/50,0)*50*'1.General Info'!$A$11/12),"")</f>
        <v/>
      </c>
      <c r="S22" s="98" t="str">
        <f t="shared" si="5"/>
        <v/>
      </c>
      <c r="T22" s="85" t="str">
        <f t="shared" si="6"/>
        <v/>
      </c>
      <c r="U22" s="83" t="str">
        <f>IFERROR(ROUND(ROUND('1.General Info'!$A$10*INDEX('1.General Info'!$C$42:$C$48,MATCH('2.Rent Roll'!C22,'1.General Info'!$A$42:$A$48,0))/50,0)*50*'2.Rent Roll'!T22/50,0)*50,"")</f>
        <v/>
      </c>
      <c r="V22" s="149" t="str">
        <f>IFERROR(INDEX('1.General Info'!$B$42:$B$48,MATCH('2.Rent Roll'!C22,'1.General Info'!$A$42:$A$48,0)),"")</f>
        <v/>
      </c>
      <c r="X22" s="87" t="str">
        <f>IFERROR(IF(C22="SRO",MAX(MIN(ROUND(ROUND('1.General Info'!$A$10*INDEX('1.General Info'!$C$42:$C$48,MATCH('2.Rent Roll'!C22,'1.General Info'!$A$42:$A$48,0))/50,0)*50*O22/50,0)*50*'1.General Info'!$A$11/12*0.75,IF(Q22="No",ROUND(ROUND('1.General Info'!$A$10*INDEX('1.General Info'!$C$42:$C$48,MATCH('2.Rent Roll'!C22,'1.General Info'!$A$42:$A$48,0))/50,0)*50*P22/50,0)*50*'1.General Info'!$A$11/12*0.75,IFERROR(ROUND(ROUND('1.General Info'!$A$10*INDEX('1.General Info'!$C$42:$C$48,MATCH('2.Rent Roll'!C22,'1.General Info'!$A$42:$A$48,0))/50,0)*50*(MIN(O22,P22)*COUNTIFS($C$11:$C$160,"&lt;&gt;",$Q$11:$Q$160,"Yes")-SUMIFS($M$11:$M$160,$C$11:$C$160,"&lt;&gt;",$Q$11:$Q$160,"Yes")+M22)/50,0)*50*'1.General Info'!$A$11/12*0.75,0))),ROUND(ROUND('1.General Info'!$A$10*INDEX('1.General Info'!$C$42:$C$48,MATCH('2.Rent Roll'!C22,'1.General Info'!$A$42:$A$48,0))/50,0)*50*N22/50,0)*50*'1.General Info'!$A$11/12*0.75),MAX(MIN(ROUND(ROUND('1.General Info'!$A$10*INDEX('1.General Info'!$C$42:$C$48,MATCH('2.Rent Roll'!C22,'1.General Info'!$A$42:$A$48,0))/50,0)*50*O22/50,0)*50*'1.General Info'!$A$11/12,IF(Q22="No",ROUND(ROUND('1.General Info'!$A$10*INDEX('1.General Info'!$C$42:$C$48,MATCH('2.Rent Roll'!C22,'1.General Info'!$A$42:$A$48,0))/50,0)*50*P22/50,0)*50*'1.General Info'!$A$11/12,IFERROR(ROUND(ROUND('1.General Info'!$A$10*INDEX('1.General Info'!$C$42:$C$48,MATCH('2.Rent Roll'!C22,'1.General Info'!$A$42:$A$48,0))/50,0)*50*(MIN(O22,P22)*COUNTIFS($C$11:$C$160,"&lt;&gt;",$Q$11:$Q$160,"Yes")-SUMIFS($M$11:$M$160,$C$11:$C$160,"&lt;&gt;",$Q$11:$Q$160,"Yes")+M22)/50,0)*50*'1.General Info'!$A$11/12,0))),ROUND(ROUND('1.General Info'!$A$10*INDEX('1.General Info'!$C$42:$C$48,MATCH('2.Rent Roll'!C22,'1.General Info'!$A$42:$A$48,0))/50,0)*50*N22/50,0)*50*'1.General Info'!$A$11/12)),"")</f>
        <v/>
      </c>
      <c r="Y22" s="98" t="str">
        <f t="shared" si="0"/>
        <v/>
      </c>
      <c r="Z22" s="85" t="str">
        <f>IFERROR(IF(C22="SRO",(SUM(X22)/0.75*12*(1/'1.General Info'!$A$11))/(ROUND(('1.General Info'!$A$10*INDEX('1.General Info'!$C$42:$C$48,MATCH('2.Rent Roll'!C22,'1.General Info'!$A$42:$A$48,0)))/50,0)*50),(SUM(X22)*12*(1/'1.General Info'!$A$11))/(ROUND(('1.General Info'!$A$10*INDEX('1.General Info'!$C$42:$C$48,MATCH('2.Rent Roll'!C22,'1.General Info'!$A$42:$A$48,0)))/50,0)*50)),"")</f>
        <v/>
      </c>
      <c r="AA22" s="83" t="str">
        <f>IFERROR(ROUND(ROUND('1.General Info'!$A$10*INDEX('1.General Info'!$C$42:$C$48,MATCH('2.Rent Roll'!C22,'1.General Info'!$A$42:$A$48,0))/50,0)*50*'2.Rent Roll'!Z22/50,0)*50,"")</f>
        <v/>
      </c>
      <c r="AB22" s="88" t="str">
        <f>IFERROR(INDEX('1.General Info'!$B$42:$B$48,MATCH('2.Rent Roll'!C22,'1.General Info'!$A$42:$A$48,0)),"")</f>
        <v/>
      </c>
    </row>
    <row r="23" spans="1:28">
      <c r="A23" s="81">
        <f t="shared" si="7"/>
        <v>13</v>
      </c>
      <c r="B23" s="93"/>
      <c r="C23" s="93"/>
      <c r="D23" s="93"/>
      <c r="E23" s="84"/>
      <c r="F23" s="118" t="str">
        <f>IF(E23="","",IFERROR(E23/(ROUND(INDEX('1.General Info'!$I$41:$I$48,MATCH('2.Rent Roll'!D23,'1.General Info'!$H$41:$H$48,0))*'1.General Info'!$A$10/50,0)*50),""))</f>
        <v/>
      </c>
      <c r="G23" s="93"/>
      <c r="H23" s="93"/>
      <c r="I23" s="82"/>
      <c r="J23" s="83" t="str">
        <f>IFERROR(HLOOKUP(C23,'1.General Info'!$D$26:$J$32,7,FALSE),"")</f>
        <v/>
      </c>
      <c r="K23" s="145"/>
      <c r="L23" s="84"/>
      <c r="M23" s="85" t="str">
        <f>IFERROR(IF(L23="","",IF(C23="SRO",(SUM(I23:L23)/0.75*12*(1/'1.General Info'!$A$11))/(ROUND(('1.General Info'!$A$10*INDEX('1.General Info'!$C$42:$C$48,MATCH('2.Rent Roll'!C23,'1.General Info'!$A$42:$A$48,0)))/50,0)*50),(SUM(I23:L23)*12*(1/'1.General Info'!$A$11))/(ROUND(('1.General Info'!$A$10*INDEX('1.General Info'!$C$42:$C$48,MATCH('2.Rent Roll'!C23,'1.General Info'!$A$42:$A$48,0)))/50,0)*50))),"")</f>
        <v/>
      </c>
      <c r="N23" s="86" t="str">
        <f t="shared" si="1"/>
        <v/>
      </c>
      <c r="O23" s="86" t="str">
        <f t="shared" si="2"/>
        <v/>
      </c>
      <c r="P23" s="86" t="str">
        <f t="shared" si="3"/>
        <v/>
      </c>
      <c r="Q23" s="94" t="str">
        <f t="shared" si="4"/>
        <v/>
      </c>
      <c r="R23" s="87" t="str">
        <f>IFERROR(IF(C23="SRO",ROUND(ROUND('1.General Info'!$A$10*INDEX('1.General Info'!$C$42:$C$48,MATCH('2.Rent Roll'!C23,'1.General Info'!$A$42:$A$48,0))/50,0)*50*T23/50,0)*50*'1.General Info'!$A$11/12*0.75,ROUND(ROUND('1.General Info'!$A$10*INDEX('1.General Info'!$C$42:$C$48,MATCH('2.Rent Roll'!C23,'1.General Info'!$A$42:$A$48,0))/50,0)*50*T23/50,0)*50*'1.General Info'!$A$11/12),"")</f>
        <v/>
      </c>
      <c r="S23" s="98" t="str">
        <f t="shared" si="5"/>
        <v/>
      </c>
      <c r="T23" s="85" t="str">
        <f t="shared" si="6"/>
        <v/>
      </c>
      <c r="U23" s="83" t="str">
        <f>IFERROR(ROUND(ROUND('1.General Info'!$A$10*INDEX('1.General Info'!$C$42:$C$48,MATCH('2.Rent Roll'!C23,'1.General Info'!$A$42:$A$48,0))/50,0)*50*'2.Rent Roll'!T23/50,0)*50,"")</f>
        <v/>
      </c>
      <c r="V23" s="149" t="str">
        <f>IFERROR(INDEX('1.General Info'!$B$42:$B$48,MATCH('2.Rent Roll'!C23,'1.General Info'!$A$42:$A$48,0)),"")</f>
        <v/>
      </c>
      <c r="X23" s="87" t="str">
        <f>IFERROR(IF(C23="SRO",MAX(MIN(ROUND(ROUND('1.General Info'!$A$10*INDEX('1.General Info'!$C$42:$C$48,MATCH('2.Rent Roll'!C23,'1.General Info'!$A$42:$A$48,0))/50,0)*50*O23/50,0)*50*'1.General Info'!$A$11/12*0.75,IF(Q23="No",ROUND(ROUND('1.General Info'!$A$10*INDEX('1.General Info'!$C$42:$C$48,MATCH('2.Rent Roll'!C23,'1.General Info'!$A$42:$A$48,0))/50,0)*50*P23/50,0)*50*'1.General Info'!$A$11/12*0.75,IFERROR(ROUND(ROUND('1.General Info'!$A$10*INDEX('1.General Info'!$C$42:$C$48,MATCH('2.Rent Roll'!C23,'1.General Info'!$A$42:$A$48,0))/50,0)*50*(MIN(O23,P23)*COUNTIFS($C$11:$C$160,"&lt;&gt;",$Q$11:$Q$160,"Yes")-SUMIFS($M$11:$M$160,$C$11:$C$160,"&lt;&gt;",$Q$11:$Q$160,"Yes")+M23)/50,0)*50*'1.General Info'!$A$11/12*0.75,0))),ROUND(ROUND('1.General Info'!$A$10*INDEX('1.General Info'!$C$42:$C$48,MATCH('2.Rent Roll'!C23,'1.General Info'!$A$42:$A$48,0))/50,0)*50*N23/50,0)*50*'1.General Info'!$A$11/12*0.75),MAX(MIN(ROUND(ROUND('1.General Info'!$A$10*INDEX('1.General Info'!$C$42:$C$48,MATCH('2.Rent Roll'!C23,'1.General Info'!$A$42:$A$48,0))/50,0)*50*O23/50,0)*50*'1.General Info'!$A$11/12,IF(Q23="No",ROUND(ROUND('1.General Info'!$A$10*INDEX('1.General Info'!$C$42:$C$48,MATCH('2.Rent Roll'!C23,'1.General Info'!$A$42:$A$48,0))/50,0)*50*P23/50,0)*50*'1.General Info'!$A$11/12,IFERROR(ROUND(ROUND('1.General Info'!$A$10*INDEX('1.General Info'!$C$42:$C$48,MATCH('2.Rent Roll'!C23,'1.General Info'!$A$42:$A$48,0))/50,0)*50*(MIN(O23,P23)*COUNTIFS($C$11:$C$160,"&lt;&gt;",$Q$11:$Q$160,"Yes")-SUMIFS($M$11:$M$160,$C$11:$C$160,"&lt;&gt;",$Q$11:$Q$160,"Yes")+M23)/50,0)*50*'1.General Info'!$A$11/12,0))),ROUND(ROUND('1.General Info'!$A$10*INDEX('1.General Info'!$C$42:$C$48,MATCH('2.Rent Roll'!C23,'1.General Info'!$A$42:$A$48,0))/50,0)*50*N23/50,0)*50*'1.General Info'!$A$11/12)),"")</f>
        <v/>
      </c>
      <c r="Y23" s="98" t="str">
        <f t="shared" si="0"/>
        <v/>
      </c>
      <c r="Z23" s="85" t="str">
        <f>IFERROR(IF(C23="SRO",(SUM(X23)/0.75*12*(1/'1.General Info'!$A$11))/(ROUND(('1.General Info'!$A$10*INDEX('1.General Info'!$C$42:$C$48,MATCH('2.Rent Roll'!C23,'1.General Info'!$A$42:$A$48,0)))/50,0)*50),(SUM(X23)*12*(1/'1.General Info'!$A$11))/(ROUND(('1.General Info'!$A$10*INDEX('1.General Info'!$C$42:$C$48,MATCH('2.Rent Roll'!C23,'1.General Info'!$A$42:$A$48,0)))/50,0)*50)),"")</f>
        <v/>
      </c>
      <c r="AA23" s="83" t="str">
        <f>IFERROR(ROUND(ROUND('1.General Info'!$A$10*INDEX('1.General Info'!$C$42:$C$48,MATCH('2.Rent Roll'!C23,'1.General Info'!$A$42:$A$48,0))/50,0)*50*'2.Rent Roll'!Z23/50,0)*50,"")</f>
        <v/>
      </c>
      <c r="AB23" s="88" t="str">
        <f>IFERROR(INDEX('1.General Info'!$B$42:$B$48,MATCH('2.Rent Roll'!C23,'1.General Info'!$A$42:$A$48,0)),"")</f>
        <v/>
      </c>
    </row>
    <row r="24" spans="1:28">
      <c r="A24" s="81">
        <f t="shared" si="7"/>
        <v>14</v>
      </c>
      <c r="B24" s="93"/>
      <c r="C24" s="93"/>
      <c r="D24" s="93"/>
      <c r="E24" s="84"/>
      <c r="F24" s="118" t="str">
        <f>IF(E24="","",IFERROR(E24/(ROUND(INDEX('1.General Info'!$I$41:$I$48,MATCH('2.Rent Roll'!D24,'1.General Info'!$H$41:$H$48,0))*'1.General Info'!$A$10/50,0)*50),""))</f>
        <v/>
      </c>
      <c r="G24" s="93"/>
      <c r="H24" s="93"/>
      <c r="I24" s="82"/>
      <c r="J24" s="83" t="str">
        <f>IFERROR(HLOOKUP(C24,'1.General Info'!$D$26:$J$32,7,FALSE),"")</f>
        <v/>
      </c>
      <c r="K24" s="145"/>
      <c r="L24" s="84"/>
      <c r="M24" s="85" t="str">
        <f>IFERROR(IF(L24="","",IF(C24="SRO",(SUM(I24:L24)/0.75*12*(1/'1.General Info'!$A$11))/(ROUND(('1.General Info'!$A$10*INDEX('1.General Info'!$C$42:$C$48,MATCH('2.Rent Roll'!C24,'1.General Info'!$A$42:$A$48,0)))/50,0)*50),(SUM(I24:L24)*12*(1/'1.General Info'!$A$11))/(ROUND(('1.General Info'!$A$10*INDEX('1.General Info'!$C$42:$C$48,MATCH('2.Rent Roll'!C24,'1.General Info'!$A$42:$A$48,0)))/50,0)*50))),"")</f>
        <v/>
      </c>
      <c r="N24" s="86" t="str">
        <f t="shared" si="1"/>
        <v/>
      </c>
      <c r="O24" s="86" t="str">
        <f t="shared" si="2"/>
        <v/>
      </c>
      <c r="P24" s="86" t="str">
        <f t="shared" si="3"/>
        <v/>
      </c>
      <c r="Q24" s="94" t="str">
        <f t="shared" si="4"/>
        <v/>
      </c>
      <c r="R24" s="87" t="str">
        <f>IFERROR(IF(C24="SRO",ROUND(ROUND('1.General Info'!$A$10*INDEX('1.General Info'!$C$42:$C$48,MATCH('2.Rent Roll'!C24,'1.General Info'!$A$42:$A$48,0))/50,0)*50*T24/50,0)*50*'1.General Info'!$A$11/12*0.75,ROUND(ROUND('1.General Info'!$A$10*INDEX('1.General Info'!$C$42:$C$48,MATCH('2.Rent Roll'!C24,'1.General Info'!$A$42:$A$48,0))/50,0)*50*T24/50,0)*50*'1.General Info'!$A$11/12),"")</f>
        <v/>
      </c>
      <c r="S24" s="98" t="str">
        <f t="shared" si="5"/>
        <v/>
      </c>
      <c r="T24" s="85" t="str">
        <f t="shared" si="6"/>
        <v/>
      </c>
      <c r="U24" s="83" t="str">
        <f>IFERROR(ROUND(ROUND('1.General Info'!$A$10*INDEX('1.General Info'!$C$42:$C$48,MATCH('2.Rent Roll'!C24,'1.General Info'!$A$42:$A$48,0))/50,0)*50*'2.Rent Roll'!T24/50,0)*50,"")</f>
        <v/>
      </c>
      <c r="V24" s="149" t="str">
        <f>IFERROR(INDEX('1.General Info'!$B$42:$B$48,MATCH('2.Rent Roll'!C24,'1.General Info'!$A$42:$A$48,0)),"")</f>
        <v/>
      </c>
      <c r="X24" s="87" t="str">
        <f>IFERROR(IF(C24="SRO",MAX(MIN(ROUND(ROUND('1.General Info'!$A$10*INDEX('1.General Info'!$C$42:$C$48,MATCH('2.Rent Roll'!C24,'1.General Info'!$A$42:$A$48,0))/50,0)*50*O24/50,0)*50*'1.General Info'!$A$11/12*0.75,IF(Q24="No",ROUND(ROUND('1.General Info'!$A$10*INDEX('1.General Info'!$C$42:$C$48,MATCH('2.Rent Roll'!C24,'1.General Info'!$A$42:$A$48,0))/50,0)*50*P24/50,0)*50*'1.General Info'!$A$11/12*0.75,IFERROR(ROUND(ROUND('1.General Info'!$A$10*INDEX('1.General Info'!$C$42:$C$48,MATCH('2.Rent Roll'!C24,'1.General Info'!$A$42:$A$48,0))/50,0)*50*(MIN(O24,P24)*COUNTIFS($C$11:$C$160,"&lt;&gt;",$Q$11:$Q$160,"Yes")-SUMIFS($M$11:$M$160,$C$11:$C$160,"&lt;&gt;",$Q$11:$Q$160,"Yes")+M24)/50,0)*50*'1.General Info'!$A$11/12*0.75,0))),ROUND(ROUND('1.General Info'!$A$10*INDEX('1.General Info'!$C$42:$C$48,MATCH('2.Rent Roll'!C24,'1.General Info'!$A$42:$A$48,0))/50,0)*50*N24/50,0)*50*'1.General Info'!$A$11/12*0.75),MAX(MIN(ROUND(ROUND('1.General Info'!$A$10*INDEX('1.General Info'!$C$42:$C$48,MATCH('2.Rent Roll'!C24,'1.General Info'!$A$42:$A$48,0))/50,0)*50*O24/50,0)*50*'1.General Info'!$A$11/12,IF(Q24="No",ROUND(ROUND('1.General Info'!$A$10*INDEX('1.General Info'!$C$42:$C$48,MATCH('2.Rent Roll'!C24,'1.General Info'!$A$42:$A$48,0))/50,0)*50*P24/50,0)*50*'1.General Info'!$A$11/12,IFERROR(ROUND(ROUND('1.General Info'!$A$10*INDEX('1.General Info'!$C$42:$C$48,MATCH('2.Rent Roll'!C24,'1.General Info'!$A$42:$A$48,0))/50,0)*50*(MIN(O24,P24)*COUNTIFS($C$11:$C$160,"&lt;&gt;",$Q$11:$Q$160,"Yes")-SUMIFS($M$11:$M$160,$C$11:$C$160,"&lt;&gt;",$Q$11:$Q$160,"Yes")+M24)/50,0)*50*'1.General Info'!$A$11/12,0))),ROUND(ROUND('1.General Info'!$A$10*INDEX('1.General Info'!$C$42:$C$48,MATCH('2.Rent Roll'!C24,'1.General Info'!$A$42:$A$48,0))/50,0)*50*N24/50,0)*50*'1.General Info'!$A$11/12)),"")</f>
        <v/>
      </c>
      <c r="Y24" s="98" t="str">
        <f t="shared" si="0"/>
        <v/>
      </c>
      <c r="Z24" s="85" t="str">
        <f>IFERROR(IF(C24="SRO",(SUM(X24)/0.75*12*(1/'1.General Info'!$A$11))/(ROUND(('1.General Info'!$A$10*INDEX('1.General Info'!$C$42:$C$48,MATCH('2.Rent Roll'!C24,'1.General Info'!$A$42:$A$48,0)))/50,0)*50),(SUM(X24)*12*(1/'1.General Info'!$A$11))/(ROUND(('1.General Info'!$A$10*INDEX('1.General Info'!$C$42:$C$48,MATCH('2.Rent Roll'!C24,'1.General Info'!$A$42:$A$48,0)))/50,0)*50)),"")</f>
        <v/>
      </c>
      <c r="AA24" s="83" t="str">
        <f>IFERROR(ROUND(ROUND('1.General Info'!$A$10*INDEX('1.General Info'!$C$42:$C$48,MATCH('2.Rent Roll'!C24,'1.General Info'!$A$42:$A$48,0))/50,0)*50*'2.Rent Roll'!Z24/50,0)*50,"")</f>
        <v/>
      </c>
      <c r="AB24" s="88" t="str">
        <f>IFERROR(INDEX('1.General Info'!$B$42:$B$48,MATCH('2.Rent Roll'!C24,'1.General Info'!$A$42:$A$48,0)),"")</f>
        <v/>
      </c>
    </row>
    <row r="25" spans="1:28">
      <c r="A25" s="81">
        <f t="shared" si="7"/>
        <v>15</v>
      </c>
      <c r="B25" s="93"/>
      <c r="C25" s="93"/>
      <c r="D25" s="93"/>
      <c r="E25" s="84"/>
      <c r="F25" s="118" t="str">
        <f>IF(E25="","",IFERROR(E25/(ROUND(INDEX('1.General Info'!$I$41:$I$48,MATCH('2.Rent Roll'!D25,'1.General Info'!$H$41:$H$48,0))*'1.General Info'!$A$10/50,0)*50),""))</f>
        <v/>
      </c>
      <c r="G25" s="93"/>
      <c r="H25" s="93"/>
      <c r="I25" s="82"/>
      <c r="J25" s="83" t="str">
        <f>IFERROR(HLOOKUP(C25,'1.General Info'!$D$26:$J$32,7,FALSE),"")</f>
        <v/>
      </c>
      <c r="K25" s="145"/>
      <c r="L25" s="84"/>
      <c r="M25" s="85" t="str">
        <f>IFERROR(IF(L25="","",IF(C25="SRO",(SUM(I25:L25)/0.75*12*(1/'1.General Info'!$A$11))/(ROUND(('1.General Info'!$A$10*INDEX('1.General Info'!$C$42:$C$48,MATCH('2.Rent Roll'!C25,'1.General Info'!$A$42:$A$48,0)))/50,0)*50),(SUM(I25:L25)*12*(1/'1.General Info'!$A$11))/(ROUND(('1.General Info'!$A$10*INDEX('1.General Info'!$C$42:$C$48,MATCH('2.Rent Roll'!C25,'1.General Info'!$A$42:$A$48,0)))/50,0)*50))),"")</f>
        <v/>
      </c>
      <c r="N25" s="86" t="str">
        <f t="shared" si="1"/>
        <v/>
      </c>
      <c r="O25" s="86" t="str">
        <f t="shared" si="2"/>
        <v/>
      </c>
      <c r="P25" s="86" t="str">
        <f t="shared" si="3"/>
        <v/>
      </c>
      <c r="Q25" s="94" t="str">
        <f t="shared" si="4"/>
        <v/>
      </c>
      <c r="R25" s="87" t="str">
        <f>IFERROR(IF(C25="SRO",ROUND(ROUND('1.General Info'!$A$10*INDEX('1.General Info'!$C$42:$C$48,MATCH('2.Rent Roll'!C25,'1.General Info'!$A$42:$A$48,0))/50,0)*50*T25/50,0)*50*'1.General Info'!$A$11/12*0.75,ROUND(ROUND('1.General Info'!$A$10*INDEX('1.General Info'!$C$42:$C$48,MATCH('2.Rent Roll'!C25,'1.General Info'!$A$42:$A$48,0))/50,0)*50*T25/50,0)*50*'1.General Info'!$A$11/12),"")</f>
        <v/>
      </c>
      <c r="S25" s="98" t="str">
        <f t="shared" si="5"/>
        <v/>
      </c>
      <c r="T25" s="85" t="str">
        <f t="shared" si="6"/>
        <v/>
      </c>
      <c r="U25" s="83" t="str">
        <f>IFERROR(ROUND(ROUND('1.General Info'!$A$10*INDEX('1.General Info'!$C$42:$C$48,MATCH('2.Rent Roll'!C25,'1.General Info'!$A$42:$A$48,0))/50,0)*50*'2.Rent Roll'!T25/50,0)*50,"")</f>
        <v/>
      </c>
      <c r="V25" s="149" t="str">
        <f>IFERROR(INDEX('1.General Info'!$B$42:$B$48,MATCH('2.Rent Roll'!C25,'1.General Info'!$A$42:$A$48,0)),"")</f>
        <v/>
      </c>
      <c r="X25" s="87" t="str">
        <f>IFERROR(IF(C25="SRO",MAX(MIN(ROUND(ROUND('1.General Info'!$A$10*INDEX('1.General Info'!$C$42:$C$48,MATCH('2.Rent Roll'!C25,'1.General Info'!$A$42:$A$48,0))/50,0)*50*O25/50,0)*50*'1.General Info'!$A$11/12*0.75,IF(Q25="No",ROUND(ROUND('1.General Info'!$A$10*INDEX('1.General Info'!$C$42:$C$48,MATCH('2.Rent Roll'!C25,'1.General Info'!$A$42:$A$48,0))/50,0)*50*P25/50,0)*50*'1.General Info'!$A$11/12*0.75,IFERROR(ROUND(ROUND('1.General Info'!$A$10*INDEX('1.General Info'!$C$42:$C$48,MATCH('2.Rent Roll'!C25,'1.General Info'!$A$42:$A$48,0))/50,0)*50*(MIN(O25,P25)*COUNTIFS($C$11:$C$160,"&lt;&gt;",$Q$11:$Q$160,"Yes")-SUMIFS($M$11:$M$160,$C$11:$C$160,"&lt;&gt;",$Q$11:$Q$160,"Yes")+M25)/50,0)*50*'1.General Info'!$A$11/12*0.75,0))),ROUND(ROUND('1.General Info'!$A$10*INDEX('1.General Info'!$C$42:$C$48,MATCH('2.Rent Roll'!C25,'1.General Info'!$A$42:$A$48,0))/50,0)*50*N25/50,0)*50*'1.General Info'!$A$11/12*0.75),MAX(MIN(ROUND(ROUND('1.General Info'!$A$10*INDEX('1.General Info'!$C$42:$C$48,MATCH('2.Rent Roll'!C25,'1.General Info'!$A$42:$A$48,0))/50,0)*50*O25/50,0)*50*'1.General Info'!$A$11/12,IF(Q25="No",ROUND(ROUND('1.General Info'!$A$10*INDEX('1.General Info'!$C$42:$C$48,MATCH('2.Rent Roll'!C25,'1.General Info'!$A$42:$A$48,0))/50,0)*50*P25/50,0)*50*'1.General Info'!$A$11/12,IFERROR(ROUND(ROUND('1.General Info'!$A$10*INDEX('1.General Info'!$C$42:$C$48,MATCH('2.Rent Roll'!C25,'1.General Info'!$A$42:$A$48,0))/50,0)*50*(MIN(O25,P25)*COUNTIFS($C$11:$C$160,"&lt;&gt;",$Q$11:$Q$160,"Yes")-SUMIFS($M$11:$M$160,$C$11:$C$160,"&lt;&gt;",$Q$11:$Q$160,"Yes")+M25)/50,0)*50*'1.General Info'!$A$11/12,0))),ROUND(ROUND('1.General Info'!$A$10*INDEX('1.General Info'!$C$42:$C$48,MATCH('2.Rent Roll'!C25,'1.General Info'!$A$42:$A$48,0))/50,0)*50*N25/50,0)*50*'1.General Info'!$A$11/12)),"")</f>
        <v/>
      </c>
      <c r="Y25" s="98" t="str">
        <f t="shared" si="0"/>
        <v/>
      </c>
      <c r="Z25" s="85" t="str">
        <f>IFERROR(IF(C25="SRO",(SUM(X25)/0.75*12*(1/'1.General Info'!$A$11))/(ROUND(('1.General Info'!$A$10*INDEX('1.General Info'!$C$42:$C$48,MATCH('2.Rent Roll'!C25,'1.General Info'!$A$42:$A$48,0)))/50,0)*50),(SUM(X25)*12*(1/'1.General Info'!$A$11))/(ROUND(('1.General Info'!$A$10*INDEX('1.General Info'!$C$42:$C$48,MATCH('2.Rent Roll'!C25,'1.General Info'!$A$42:$A$48,0)))/50,0)*50)),"")</f>
        <v/>
      </c>
      <c r="AA25" s="83" t="str">
        <f>IFERROR(ROUND(ROUND('1.General Info'!$A$10*INDEX('1.General Info'!$C$42:$C$48,MATCH('2.Rent Roll'!C25,'1.General Info'!$A$42:$A$48,0))/50,0)*50*'2.Rent Roll'!Z25/50,0)*50,"")</f>
        <v/>
      </c>
      <c r="AB25" s="88" t="str">
        <f>IFERROR(INDEX('1.General Info'!$B$42:$B$48,MATCH('2.Rent Roll'!C25,'1.General Info'!$A$42:$A$48,0)),"")</f>
        <v/>
      </c>
    </row>
    <row r="26" spans="1:28">
      <c r="A26" s="81">
        <f t="shared" si="7"/>
        <v>16</v>
      </c>
      <c r="B26" s="93"/>
      <c r="C26" s="93"/>
      <c r="D26" s="93"/>
      <c r="E26" s="84"/>
      <c r="F26" s="118" t="str">
        <f>IF(E26="","",IFERROR(E26/(ROUND(INDEX('1.General Info'!$I$41:$I$48,MATCH('2.Rent Roll'!D26,'1.General Info'!$H$41:$H$48,0))*'1.General Info'!$A$10/50,0)*50),""))</f>
        <v/>
      </c>
      <c r="G26" s="93"/>
      <c r="H26" s="93"/>
      <c r="I26" s="82"/>
      <c r="J26" s="83" t="str">
        <f>IFERROR(HLOOKUP(C26,'1.General Info'!$D$26:$J$32,7,FALSE),"")</f>
        <v/>
      </c>
      <c r="K26" s="145"/>
      <c r="L26" s="84"/>
      <c r="M26" s="85" t="str">
        <f>IFERROR(IF(L26="","",IF(C26="SRO",(SUM(I26:L26)/0.75*12*(1/'1.General Info'!$A$11))/(ROUND(('1.General Info'!$A$10*INDEX('1.General Info'!$C$42:$C$48,MATCH('2.Rent Roll'!C26,'1.General Info'!$A$42:$A$48,0)))/50,0)*50),(SUM(I26:L26)*12*(1/'1.General Info'!$A$11))/(ROUND(('1.General Info'!$A$10*INDEX('1.General Info'!$C$42:$C$48,MATCH('2.Rent Roll'!C26,'1.General Info'!$A$42:$A$48,0)))/50,0)*50))),"")</f>
        <v/>
      </c>
      <c r="N26" s="86" t="str">
        <f t="shared" si="1"/>
        <v/>
      </c>
      <c r="O26" s="86" t="str">
        <f t="shared" si="2"/>
        <v/>
      </c>
      <c r="P26" s="86" t="str">
        <f t="shared" si="3"/>
        <v/>
      </c>
      <c r="Q26" s="94" t="str">
        <f t="shared" si="4"/>
        <v/>
      </c>
      <c r="R26" s="87" t="str">
        <f>IFERROR(IF(C26="SRO",ROUND(ROUND('1.General Info'!$A$10*INDEX('1.General Info'!$C$42:$C$48,MATCH('2.Rent Roll'!C26,'1.General Info'!$A$42:$A$48,0))/50,0)*50*T26/50,0)*50*'1.General Info'!$A$11/12*0.75,ROUND(ROUND('1.General Info'!$A$10*INDEX('1.General Info'!$C$42:$C$48,MATCH('2.Rent Roll'!C26,'1.General Info'!$A$42:$A$48,0))/50,0)*50*T26/50,0)*50*'1.General Info'!$A$11/12),"")</f>
        <v/>
      </c>
      <c r="S26" s="98" t="str">
        <f t="shared" si="5"/>
        <v/>
      </c>
      <c r="T26" s="85" t="str">
        <f t="shared" si="6"/>
        <v/>
      </c>
      <c r="U26" s="83" t="str">
        <f>IFERROR(ROUND(ROUND('1.General Info'!$A$10*INDEX('1.General Info'!$C$42:$C$48,MATCH('2.Rent Roll'!C26,'1.General Info'!$A$42:$A$48,0))/50,0)*50*'2.Rent Roll'!T26/50,0)*50,"")</f>
        <v/>
      </c>
      <c r="V26" s="149" t="str">
        <f>IFERROR(INDEX('1.General Info'!$B$42:$B$48,MATCH('2.Rent Roll'!C26,'1.General Info'!$A$42:$A$48,0)),"")</f>
        <v/>
      </c>
      <c r="X26" s="87" t="str">
        <f>IFERROR(IF(C26="SRO",MAX(MIN(ROUND(ROUND('1.General Info'!$A$10*INDEX('1.General Info'!$C$42:$C$48,MATCH('2.Rent Roll'!C26,'1.General Info'!$A$42:$A$48,0))/50,0)*50*O26/50,0)*50*'1.General Info'!$A$11/12*0.75,IF(Q26="No",ROUND(ROUND('1.General Info'!$A$10*INDEX('1.General Info'!$C$42:$C$48,MATCH('2.Rent Roll'!C26,'1.General Info'!$A$42:$A$48,0))/50,0)*50*P26/50,0)*50*'1.General Info'!$A$11/12*0.75,IFERROR(ROUND(ROUND('1.General Info'!$A$10*INDEX('1.General Info'!$C$42:$C$48,MATCH('2.Rent Roll'!C26,'1.General Info'!$A$42:$A$48,0))/50,0)*50*(MIN(O26,P26)*COUNTIFS($C$11:$C$160,"&lt;&gt;",$Q$11:$Q$160,"Yes")-SUMIFS($M$11:$M$160,$C$11:$C$160,"&lt;&gt;",$Q$11:$Q$160,"Yes")+M26)/50,0)*50*'1.General Info'!$A$11/12*0.75,0))),ROUND(ROUND('1.General Info'!$A$10*INDEX('1.General Info'!$C$42:$C$48,MATCH('2.Rent Roll'!C26,'1.General Info'!$A$42:$A$48,0))/50,0)*50*N26/50,0)*50*'1.General Info'!$A$11/12*0.75),MAX(MIN(ROUND(ROUND('1.General Info'!$A$10*INDEX('1.General Info'!$C$42:$C$48,MATCH('2.Rent Roll'!C26,'1.General Info'!$A$42:$A$48,0))/50,0)*50*O26/50,0)*50*'1.General Info'!$A$11/12,IF(Q26="No",ROUND(ROUND('1.General Info'!$A$10*INDEX('1.General Info'!$C$42:$C$48,MATCH('2.Rent Roll'!C26,'1.General Info'!$A$42:$A$48,0))/50,0)*50*P26/50,0)*50*'1.General Info'!$A$11/12,IFERROR(ROUND(ROUND('1.General Info'!$A$10*INDEX('1.General Info'!$C$42:$C$48,MATCH('2.Rent Roll'!C26,'1.General Info'!$A$42:$A$48,0))/50,0)*50*(MIN(O26,P26)*COUNTIFS($C$11:$C$160,"&lt;&gt;",$Q$11:$Q$160,"Yes")-SUMIFS($M$11:$M$160,$C$11:$C$160,"&lt;&gt;",$Q$11:$Q$160,"Yes")+M26)/50,0)*50*'1.General Info'!$A$11/12,0))),ROUND(ROUND('1.General Info'!$A$10*INDEX('1.General Info'!$C$42:$C$48,MATCH('2.Rent Roll'!C26,'1.General Info'!$A$42:$A$48,0))/50,0)*50*N26/50,0)*50*'1.General Info'!$A$11/12)),"")</f>
        <v/>
      </c>
      <c r="Y26" s="98" t="str">
        <f t="shared" si="0"/>
        <v/>
      </c>
      <c r="Z26" s="85" t="str">
        <f>IFERROR(IF(C26="SRO",(SUM(X26)/0.75*12*(1/'1.General Info'!$A$11))/(ROUND(('1.General Info'!$A$10*INDEX('1.General Info'!$C$42:$C$48,MATCH('2.Rent Roll'!C26,'1.General Info'!$A$42:$A$48,0)))/50,0)*50),(SUM(X26)*12*(1/'1.General Info'!$A$11))/(ROUND(('1.General Info'!$A$10*INDEX('1.General Info'!$C$42:$C$48,MATCH('2.Rent Roll'!C26,'1.General Info'!$A$42:$A$48,0)))/50,0)*50)),"")</f>
        <v/>
      </c>
      <c r="AA26" s="83" t="str">
        <f>IFERROR(ROUND(ROUND('1.General Info'!$A$10*INDEX('1.General Info'!$C$42:$C$48,MATCH('2.Rent Roll'!C26,'1.General Info'!$A$42:$A$48,0))/50,0)*50*'2.Rent Roll'!Z26/50,0)*50,"")</f>
        <v/>
      </c>
      <c r="AB26" s="88" t="str">
        <f>IFERROR(INDEX('1.General Info'!$B$42:$B$48,MATCH('2.Rent Roll'!C26,'1.General Info'!$A$42:$A$48,0)),"")</f>
        <v/>
      </c>
    </row>
    <row r="27" spans="1:28">
      <c r="A27" s="81">
        <f t="shared" si="7"/>
        <v>17</v>
      </c>
      <c r="B27" s="93"/>
      <c r="C27" s="93"/>
      <c r="D27" s="93"/>
      <c r="E27" s="84"/>
      <c r="F27" s="118" t="str">
        <f>IF(E27="","",IFERROR(E27/(ROUND(INDEX('1.General Info'!$I$41:$I$48,MATCH('2.Rent Roll'!D27,'1.General Info'!$H$41:$H$48,0))*'1.General Info'!$A$10/50,0)*50),""))</f>
        <v/>
      </c>
      <c r="G27" s="93"/>
      <c r="H27" s="93"/>
      <c r="I27" s="82"/>
      <c r="J27" s="83" t="str">
        <f>IFERROR(HLOOKUP(C27,'1.General Info'!$D$26:$J$32,7,FALSE),"")</f>
        <v/>
      </c>
      <c r="K27" s="145"/>
      <c r="L27" s="84"/>
      <c r="M27" s="85" t="str">
        <f>IFERROR(IF(L27="","",IF(C27="SRO",(SUM(I27:L27)/0.75*12*(1/'1.General Info'!$A$11))/(ROUND(('1.General Info'!$A$10*INDEX('1.General Info'!$C$42:$C$48,MATCH('2.Rent Roll'!C27,'1.General Info'!$A$42:$A$48,0)))/50,0)*50),(SUM(I27:L27)*12*(1/'1.General Info'!$A$11))/(ROUND(('1.General Info'!$A$10*INDEX('1.General Info'!$C$42:$C$48,MATCH('2.Rent Roll'!C27,'1.General Info'!$A$42:$A$48,0)))/50,0)*50))),"")</f>
        <v/>
      </c>
      <c r="N27" s="86" t="str">
        <f t="shared" si="1"/>
        <v/>
      </c>
      <c r="O27" s="86" t="str">
        <f t="shared" si="2"/>
        <v/>
      </c>
      <c r="P27" s="86" t="str">
        <f t="shared" si="3"/>
        <v/>
      </c>
      <c r="Q27" s="94" t="str">
        <f t="shared" si="4"/>
        <v/>
      </c>
      <c r="R27" s="87" t="str">
        <f>IFERROR(IF(C27="SRO",ROUND(ROUND('1.General Info'!$A$10*INDEX('1.General Info'!$C$42:$C$48,MATCH('2.Rent Roll'!C27,'1.General Info'!$A$42:$A$48,0))/50,0)*50*T27/50,0)*50*'1.General Info'!$A$11/12*0.75,ROUND(ROUND('1.General Info'!$A$10*INDEX('1.General Info'!$C$42:$C$48,MATCH('2.Rent Roll'!C27,'1.General Info'!$A$42:$A$48,0))/50,0)*50*T27/50,0)*50*'1.General Info'!$A$11/12),"")</f>
        <v/>
      </c>
      <c r="S27" s="98" t="str">
        <f t="shared" si="5"/>
        <v/>
      </c>
      <c r="T27" s="85" t="str">
        <f t="shared" si="6"/>
        <v/>
      </c>
      <c r="U27" s="83" t="str">
        <f>IFERROR(ROUND(ROUND('1.General Info'!$A$10*INDEX('1.General Info'!$C$42:$C$48,MATCH('2.Rent Roll'!C27,'1.General Info'!$A$42:$A$48,0))/50,0)*50*'2.Rent Roll'!T27/50,0)*50,"")</f>
        <v/>
      </c>
      <c r="V27" s="149" t="str">
        <f>IFERROR(INDEX('1.General Info'!$B$42:$B$48,MATCH('2.Rent Roll'!C27,'1.General Info'!$A$42:$A$48,0)),"")</f>
        <v/>
      </c>
      <c r="X27" s="87" t="str">
        <f>IFERROR(IF(C27="SRO",MAX(MIN(ROUND(ROUND('1.General Info'!$A$10*INDEX('1.General Info'!$C$42:$C$48,MATCH('2.Rent Roll'!C27,'1.General Info'!$A$42:$A$48,0))/50,0)*50*O27/50,0)*50*'1.General Info'!$A$11/12*0.75,IF(Q27="No",ROUND(ROUND('1.General Info'!$A$10*INDEX('1.General Info'!$C$42:$C$48,MATCH('2.Rent Roll'!C27,'1.General Info'!$A$42:$A$48,0))/50,0)*50*P27/50,0)*50*'1.General Info'!$A$11/12*0.75,IFERROR(ROUND(ROUND('1.General Info'!$A$10*INDEX('1.General Info'!$C$42:$C$48,MATCH('2.Rent Roll'!C27,'1.General Info'!$A$42:$A$48,0))/50,0)*50*(MIN(O27,P27)*COUNTIFS($C$11:$C$160,"&lt;&gt;",$Q$11:$Q$160,"Yes")-SUMIFS($M$11:$M$160,$C$11:$C$160,"&lt;&gt;",$Q$11:$Q$160,"Yes")+M27)/50,0)*50*'1.General Info'!$A$11/12*0.75,0))),ROUND(ROUND('1.General Info'!$A$10*INDEX('1.General Info'!$C$42:$C$48,MATCH('2.Rent Roll'!C27,'1.General Info'!$A$42:$A$48,0))/50,0)*50*N27/50,0)*50*'1.General Info'!$A$11/12*0.75),MAX(MIN(ROUND(ROUND('1.General Info'!$A$10*INDEX('1.General Info'!$C$42:$C$48,MATCH('2.Rent Roll'!C27,'1.General Info'!$A$42:$A$48,0))/50,0)*50*O27/50,0)*50*'1.General Info'!$A$11/12,IF(Q27="No",ROUND(ROUND('1.General Info'!$A$10*INDEX('1.General Info'!$C$42:$C$48,MATCH('2.Rent Roll'!C27,'1.General Info'!$A$42:$A$48,0))/50,0)*50*P27/50,0)*50*'1.General Info'!$A$11/12,IFERROR(ROUND(ROUND('1.General Info'!$A$10*INDEX('1.General Info'!$C$42:$C$48,MATCH('2.Rent Roll'!C27,'1.General Info'!$A$42:$A$48,0))/50,0)*50*(MIN(O27,P27)*COUNTIFS($C$11:$C$160,"&lt;&gt;",$Q$11:$Q$160,"Yes")-SUMIFS($M$11:$M$160,$C$11:$C$160,"&lt;&gt;",$Q$11:$Q$160,"Yes")+M27)/50,0)*50*'1.General Info'!$A$11/12,0))),ROUND(ROUND('1.General Info'!$A$10*INDEX('1.General Info'!$C$42:$C$48,MATCH('2.Rent Roll'!C27,'1.General Info'!$A$42:$A$48,0))/50,0)*50*N27/50,0)*50*'1.General Info'!$A$11/12)),"")</f>
        <v/>
      </c>
      <c r="Y27" s="98" t="str">
        <f t="shared" si="0"/>
        <v/>
      </c>
      <c r="Z27" s="85" t="str">
        <f>IFERROR(IF(C27="SRO",(SUM(X27)/0.75*12*(1/'1.General Info'!$A$11))/(ROUND(('1.General Info'!$A$10*INDEX('1.General Info'!$C$42:$C$48,MATCH('2.Rent Roll'!C27,'1.General Info'!$A$42:$A$48,0)))/50,0)*50),(SUM(X27)*12*(1/'1.General Info'!$A$11))/(ROUND(('1.General Info'!$A$10*INDEX('1.General Info'!$C$42:$C$48,MATCH('2.Rent Roll'!C27,'1.General Info'!$A$42:$A$48,0)))/50,0)*50)),"")</f>
        <v/>
      </c>
      <c r="AA27" s="83" t="str">
        <f>IFERROR(ROUND(ROUND('1.General Info'!$A$10*INDEX('1.General Info'!$C$42:$C$48,MATCH('2.Rent Roll'!C27,'1.General Info'!$A$42:$A$48,0))/50,0)*50*'2.Rent Roll'!Z27/50,0)*50,"")</f>
        <v/>
      </c>
      <c r="AB27" s="88" t="str">
        <f>IFERROR(INDEX('1.General Info'!$B$42:$B$48,MATCH('2.Rent Roll'!C27,'1.General Info'!$A$42:$A$48,0)),"")</f>
        <v/>
      </c>
    </row>
    <row r="28" spans="1:28">
      <c r="A28" s="81">
        <f t="shared" si="7"/>
        <v>18</v>
      </c>
      <c r="B28" s="93"/>
      <c r="C28" s="93"/>
      <c r="D28" s="93"/>
      <c r="E28" s="84"/>
      <c r="F28" s="118" t="str">
        <f>IF(E28="","",IFERROR(E28/(ROUND(INDEX('1.General Info'!$I$41:$I$48,MATCH('2.Rent Roll'!D28,'1.General Info'!$H$41:$H$48,0))*'1.General Info'!$A$10/50,0)*50),""))</f>
        <v/>
      </c>
      <c r="G28" s="93"/>
      <c r="H28" s="93"/>
      <c r="I28" s="82"/>
      <c r="J28" s="83" t="str">
        <f>IFERROR(HLOOKUP(C28,'1.General Info'!$D$26:$J$32,7,FALSE),"")</f>
        <v/>
      </c>
      <c r="K28" s="145"/>
      <c r="L28" s="84"/>
      <c r="M28" s="85" t="str">
        <f>IFERROR(IF(L28="","",IF(C28="SRO",(SUM(I28:L28)/0.75*12*(1/'1.General Info'!$A$11))/(ROUND(('1.General Info'!$A$10*INDEX('1.General Info'!$C$42:$C$48,MATCH('2.Rent Roll'!C28,'1.General Info'!$A$42:$A$48,0)))/50,0)*50),(SUM(I28:L28)*12*(1/'1.General Info'!$A$11))/(ROUND(('1.General Info'!$A$10*INDEX('1.General Info'!$C$42:$C$48,MATCH('2.Rent Roll'!C28,'1.General Info'!$A$42:$A$48,0)))/50,0)*50))),"")</f>
        <v/>
      </c>
      <c r="N28" s="86" t="str">
        <f t="shared" si="1"/>
        <v/>
      </c>
      <c r="O28" s="86" t="str">
        <f t="shared" si="2"/>
        <v/>
      </c>
      <c r="P28" s="86" t="str">
        <f t="shared" si="3"/>
        <v/>
      </c>
      <c r="Q28" s="94" t="str">
        <f t="shared" si="4"/>
        <v/>
      </c>
      <c r="R28" s="87" t="str">
        <f>IFERROR(IF(C28="SRO",ROUND(ROUND('1.General Info'!$A$10*INDEX('1.General Info'!$C$42:$C$48,MATCH('2.Rent Roll'!C28,'1.General Info'!$A$42:$A$48,0))/50,0)*50*T28/50,0)*50*'1.General Info'!$A$11/12*0.75,ROUND(ROUND('1.General Info'!$A$10*INDEX('1.General Info'!$C$42:$C$48,MATCH('2.Rent Roll'!C28,'1.General Info'!$A$42:$A$48,0))/50,0)*50*T28/50,0)*50*'1.General Info'!$A$11/12),"")</f>
        <v/>
      </c>
      <c r="S28" s="98" t="str">
        <f t="shared" si="5"/>
        <v/>
      </c>
      <c r="T28" s="85" t="str">
        <f t="shared" si="6"/>
        <v/>
      </c>
      <c r="U28" s="83" t="str">
        <f>IFERROR(ROUND(ROUND('1.General Info'!$A$10*INDEX('1.General Info'!$C$42:$C$48,MATCH('2.Rent Roll'!C28,'1.General Info'!$A$42:$A$48,0))/50,0)*50*'2.Rent Roll'!T28/50,0)*50,"")</f>
        <v/>
      </c>
      <c r="V28" s="149" t="str">
        <f>IFERROR(INDEX('1.General Info'!$B$42:$B$48,MATCH('2.Rent Roll'!C28,'1.General Info'!$A$42:$A$48,0)),"")</f>
        <v/>
      </c>
      <c r="X28" s="87" t="str">
        <f>IFERROR(IF(C28="SRO",MAX(MIN(ROUND(ROUND('1.General Info'!$A$10*INDEX('1.General Info'!$C$42:$C$48,MATCH('2.Rent Roll'!C28,'1.General Info'!$A$42:$A$48,0))/50,0)*50*O28/50,0)*50*'1.General Info'!$A$11/12*0.75,IF(Q28="No",ROUND(ROUND('1.General Info'!$A$10*INDEX('1.General Info'!$C$42:$C$48,MATCH('2.Rent Roll'!C28,'1.General Info'!$A$42:$A$48,0))/50,0)*50*P28/50,0)*50*'1.General Info'!$A$11/12*0.75,IFERROR(ROUND(ROUND('1.General Info'!$A$10*INDEX('1.General Info'!$C$42:$C$48,MATCH('2.Rent Roll'!C28,'1.General Info'!$A$42:$A$48,0))/50,0)*50*(MIN(O28,P28)*COUNTIFS($C$11:$C$160,"&lt;&gt;",$Q$11:$Q$160,"Yes")-SUMIFS($M$11:$M$160,$C$11:$C$160,"&lt;&gt;",$Q$11:$Q$160,"Yes")+M28)/50,0)*50*'1.General Info'!$A$11/12*0.75,0))),ROUND(ROUND('1.General Info'!$A$10*INDEX('1.General Info'!$C$42:$C$48,MATCH('2.Rent Roll'!C28,'1.General Info'!$A$42:$A$48,0))/50,0)*50*N28/50,0)*50*'1.General Info'!$A$11/12*0.75),MAX(MIN(ROUND(ROUND('1.General Info'!$A$10*INDEX('1.General Info'!$C$42:$C$48,MATCH('2.Rent Roll'!C28,'1.General Info'!$A$42:$A$48,0))/50,0)*50*O28/50,0)*50*'1.General Info'!$A$11/12,IF(Q28="No",ROUND(ROUND('1.General Info'!$A$10*INDEX('1.General Info'!$C$42:$C$48,MATCH('2.Rent Roll'!C28,'1.General Info'!$A$42:$A$48,0))/50,0)*50*P28/50,0)*50*'1.General Info'!$A$11/12,IFERROR(ROUND(ROUND('1.General Info'!$A$10*INDEX('1.General Info'!$C$42:$C$48,MATCH('2.Rent Roll'!C28,'1.General Info'!$A$42:$A$48,0))/50,0)*50*(MIN(O28,P28)*COUNTIFS($C$11:$C$160,"&lt;&gt;",$Q$11:$Q$160,"Yes")-SUMIFS($M$11:$M$160,$C$11:$C$160,"&lt;&gt;",$Q$11:$Q$160,"Yes")+M28)/50,0)*50*'1.General Info'!$A$11/12,0))),ROUND(ROUND('1.General Info'!$A$10*INDEX('1.General Info'!$C$42:$C$48,MATCH('2.Rent Roll'!C28,'1.General Info'!$A$42:$A$48,0))/50,0)*50*N28/50,0)*50*'1.General Info'!$A$11/12)),"")</f>
        <v/>
      </c>
      <c r="Y28" s="98" t="str">
        <f t="shared" si="0"/>
        <v/>
      </c>
      <c r="Z28" s="85" t="str">
        <f>IFERROR(IF(C28="SRO",(SUM(X28)/0.75*12*(1/'1.General Info'!$A$11))/(ROUND(('1.General Info'!$A$10*INDEX('1.General Info'!$C$42:$C$48,MATCH('2.Rent Roll'!C28,'1.General Info'!$A$42:$A$48,0)))/50,0)*50),(SUM(X28)*12*(1/'1.General Info'!$A$11))/(ROUND(('1.General Info'!$A$10*INDEX('1.General Info'!$C$42:$C$48,MATCH('2.Rent Roll'!C28,'1.General Info'!$A$42:$A$48,0)))/50,0)*50)),"")</f>
        <v/>
      </c>
      <c r="AA28" s="83" t="str">
        <f>IFERROR(ROUND(ROUND('1.General Info'!$A$10*INDEX('1.General Info'!$C$42:$C$48,MATCH('2.Rent Roll'!C28,'1.General Info'!$A$42:$A$48,0))/50,0)*50*'2.Rent Roll'!Z28/50,0)*50,"")</f>
        <v/>
      </c>
      <c r="AB28" s="88" t="str">
        <f>IFERROR(INDEX('1.General Info'!$B$42:$B$48,MATCH('2.Rent Roll'!C28,'1.General Info'!$A$42:$A$48,0)),"")</f>
        <v/>
      </c>
    </row>
    <row r="29" spans="1:28">
      <c r="A29" s="81">
        <f t="shared" si="7"/>
        <v>19</v>
      </c>
      <c r="B29" s="93"/>
      <c r="C29" s="93"/>
      <c r="D29" s="93"/>
      <c r="E29" s="84"/>
      <c r="F29" s="118" t="str">
        <f>IF(E29="","",IFERROR(E29/(ROUND(INDEX('1.General Info'!$I$41:$I$48,MATCH('2.Rent Roll'!D29,'1.General Info'!$H$41:$H$48,0))*'1.General Info'!$A$10/50,0)*50),""))</f>
        <v/>
      </c>
      <c r="G29" s="93"/>
      <c r="H29" s="93"/>
      <c r="I29" s="82"/>
      <c r="J29" s="83" t="str">
        <f>IFERROR(HLOOKUP(C29,'1.General Info'!$D$26:$J$32,7,FALSE),"")</f>
        <v/>
      </c>
      <c r="K29" s="145"/>
      <c r="L29" s="84"/>
      <c r="M29" s="85" t="str">
        <f>IFERROR(IF(L29="","",IF(C29="SRO",(SUM(I29:L29)/0.75*12*(1/'1.General Info'!$A$11))/(ROUND(('1.General Info'!$A$10*INDEX('1.General Info'!$C$42:$C$48,MATCH('2.Rent Roll'!C29,'1.General Info'!$A$42:$A$48,0)))/50,0)*50),(SUM(I29:L29)*12*(1/'1.General Info'!$A$11))/(ROUND(('1.General Info'!$A$10*INDEX('1.General Info'!$C$42:$C$48,MATCH('2.Rent Roll'!C29,'1.General Info'!$A$42:$A$48,0)))/50,0)*50))),"")</f>
        <v/>
      </c>
      <c r="N29" s="86" t="str">
        <f t="shared" si="1"/>
        <v/>
      </c>
      <c r="O29" s="86" t="str">
        <f t="shared" si="2"/>
        <v/>
      </c>
      <c r="P29" s="86" t="str">
        <f t="shared" si="3"/>
        <v/>
      </c>
      <c r="Q29" s="94" t="str">
        <f t="shared" si="4"/>
        <v/>
      </c>
      <c r="R29" s="87" t="str">
        <f>IFERROR(IF(C29="SRO",ROUND(ROUND('1.General Info'!$A$10*INDEX('1.General Info'!$C$42:$C$48,MATCH('2.Rent Roll'!C29,'1.General Info'!$A$42:$A$48,0))/50,0)*50*T29/50,0)*50*'1.General Info'!$A$11/12*0.75,ROUND(ROUND('1.General Info'!$A$10*INDEX('1.General Info'!$C$42:$C$48,MATCH('2.Rent Roll'!C29,'1.General Info'!$A$42:$A$48,0))/50,0)*50*T29/50,0)*50*'1.General Info'!$A$11/12),"")</f>
        <v/>
      </c>
      <c r="S29" s="98" t="str">
        <f t="shared" si="5"/>
        <v/>
      </c>
      <c r="T29" s="85" t="str">
        <f t="shared" si="6"/>
        <v/>
      </c>
      <c r="U29" s="83" t="str">
        <f>IFERROR(ROUND(ROUND('1.General Info'!$A$10*INDEX('1.General Info'!$C$42:$C$48,MATCH('2.Rent Roll'!C29,'1.General Info'!$A$42:$A$48,0))/50,0)*50*'2.Rent Roll'!T29/50,0)*50,"")</f>
        <v/>
      </c>
      <c r="V29" s="149" t="str">
        <f>IFERROR(INDEX('1.General Info'!$B$42:$B$48,MATCH('2.Rent Roll'!C29,'1.General Info'!$A$42:$A$48,0)),"")</f>
        <v/>
      </c>
      <c r="X29" s="87" t="str">
        <f>IFERROR(IF(C29="SRO",MAX(MIN(ROUND(ROUND('1.General Info'!$A$10*INDEX('1.General Info'!$C$42:$C$48,MATCH('2.Rent Roll'!C29,'1.General Info'!$A$42:$A$48,0))/50,0)*50*O29/50,0)*50*'1.General Info'!$A$11/12*0.75,IF(Q29="No",ROUND(ROUND('1.General Info'!$A$10*INDEX('1.General Info'!$C$42:$C$48,MATCH('2.Rent Roll'!C29,'1.General Info'!$A$42:$A$48,0))/50,0)*50*P29/50,0)*50*'1.General Info'!$A$11/12*0.75,IFERROR(ROUND(ROUND('1.General Info'!$A$10*INDEX('1.General Info'!$C$42:$C$48,MATCH('2.Rent Roll'!C29,'1.General Info'!$A$42:$A$48,0))/50,0)*50*(MIN(O29,P29)*COUNTIFS($C$11:$C$160,"&lt;&gt;",$Q$11:$Q$160,"Yes")-SUMIFS($M$11:$M$160,$C$11:$C$160,"&lt;&gt;",$Q$11:$Q$160,"Yes")+M29)/50,0)*50*'1.General Info'!$A$11/12*0.75,0))),ROUND(ROUND('1.General Info'!$A$10*INDEX('1.General Info'!$C$42:$C$48,MATCH('2.Rent Roll'!C29,'1.General Info'!$A$42:$A$48,0))/50,0)*50*N29/50,0)*50*'1.General Info'!$A$11/12*0.75),MAX(MIN(ROUND(ROUND('1.General Info'!$A$10*INDEX('1.General Info'!$C$42:$C$48,MATCH('2.Rent Roll'!C29,'1.General Info'!$A$42:$A$48,0))/50,0)*50*O29/50,0)*50*'1.General Info'!$A$11/12,IF(Q29="No",ROUND(ROUND('1.General Info'!$A$10*INDEX('1.General Info'!$C$42:$C$48,MATCH('2.Rent Roll'!C29,'1.General Info'!$A$42:$A$48,0))/50,0)*50*P29/50,0)*50*'1.General Info'!$A$11/12,IFERROR(ROUND(ROUND('1.General Info'!$A$10*INDEX('1.General Info'!$C$42:$C$48,MATCH('2.Rent Roll'!C29,'1.General Info'!$A$42:$A$48,0))/50,0)*50*(MIN(O29,P29)*COUNTIFS($C$11:$C$160,"&lt;&gt;",$Q$11:$Q$160,"Yes")-SUMIFS($M$11:$M$160,$C$11:$C$160,"&lt;&gt;",$Q$11:$Q$160,"Yes")+M29)/50,0)*50*'1.General Info'!$A$11/12,0))),ROUND(ROUND('1.General Info'!$A$10*INDEX('1.General Info'!$C$42:$C$48,MATCH('2.Rent Roll'!C29,'1.General Info'!$A$42:$A$48,0))/50,0)*50*N29/50,0)*50*'1.General Info'!$A$11/12)),"")</f>
        <v/>
      </c>
      <c r="Y29" s="98" t="str">
        <f t="shared" si="0"/>
        <v/>
      </c>
      <c r="Z29" s="85" t="str">
        <f>IFERROR(IF(C29="SRO",(SUM(X29)/0.75*12*(1/'1.General Info'!$A$11))/(ROUND(('1.General Info'!$A$10*INDEX('1.General Info'!$C$42:$C$48,MATCH('2.Rent Roll'!C29,'1.General Info'!$A$42:$A$48,0)))/50,0)*50),(SUM(X29)*12*(1/'1.General Info'!$A$11))/(ROUND(('1.General Info'!$A$10*INDEX('1.General Info'!$C$42:$C$48,MATCH('2.Rent Roll'!C29,'1.General Info'!$A$42:$A$48,0)))/50,0)*50)),"")</f>
        <v/>
      </c>
      <c r="AA29" s="83" t="str">
        <f>IFERROR(ROUND(ROUND('1.General Info'!$A$10*INDEX('1.General Info'!$C$42:$C$48,MATCH('2.Rent Roll'!C29,'1.General Info'!$A$42:$A$48,0))/50,0)*50*'2.Rent Roll'!Z29/50,0)*50,"")</f>
        <v/>
      </c>
      <c r="AB29" s="88" t="str">
        <f>IFERROR(INDEX('1.General Info'!$B$42:$B$48,MATCH('2.Rent Roll'!C29,'1.General Info'!$A$42:$A$48,0)),"")</f>
        <v/>
      </c>
    </row>
    <row r="30" spans="1:28">
      <c r="A30" s="81">
        <f t="shared" si="7"/>
        <v>20</v>
      </c>
      <c r="B30" s="93"/>
      <c r="C30" s="93"/>
      <c r="D30" s="93"/>
      <c r="E30" s="84"/>
      <c r="F30" s="118" t="str">
        <f>IF(E30="","",IFERROR(E30/(ROUND(INDEX('1.General Info'!$I$41:$I$48,MATCH('2.Rent Roll'!D30,'1.General Info'!$H$41:$H$48,0))*'1.General Info'!$A$10/50,0)*50),""))</f>
        <v/>
      </c>
      <c r="G30" s="93"/>
      <c r="H30" s="93"/>
      <c r="I30" s="82"/>
      <c r="J30" s="83" t="str">
        <f>IFERROR(HLOOKUP(C30,'1.General Info'!$D$26:$J$32,7,FALSE),"")</f>
        <v/>
      </c>
      <c r="K30" s="145"/>
      <c r="L30" s="84"/>
      <c r="M30" s="85" t="str">
        <f>IFERROR(IF(L30="","",IF(C30="SRO",(SUM(I30:L30)/0.75*12*(1/'1.General Info'!$A$11))/(ROUND(('1.General Info'!$A$10*INDEX('1.General Info'!$C$42:$C$48,MATCH('2.Rent Roll'!C30,'1.General Info'!$A$42:$A$48,0)))/50,0)*50),(SUM(I30:L30)*12*(1/'1.General Info'!$A$11))/(ROUND(('1.General Info'!$A$10*INDEX('1.General Info'!$C$42:$C$48,MATCH('2.Rent Roll'!C30,'1.General Info'!$A$42:$A$48,0)))/50,0)*50))),"")</f>
        <v/>
      </c>
      <c r="N30" s="86" t="str">
        <f t="shared" si="1"/>
        <v/>
      </c>
      <c r="O30" s="86" t="str">
        <f t="shared" si="2"/>
        <v/>
      </c>
      <c r="P30" s="86" t="str">
        <f t="shared" si="3"/>
        <v/>
      </c>
      <c r="Q30" s="94" t="str">
        <f t="shared" si="4"/>
        <v/>
      </c>
      <c r="R30" s="87" t="str">
        <f>IFERROR(IF(C30="SRO",ROUND(ROUND('1.General Info'!$A$10*INDEX('1.General Info'!$C$42:$C$48,MATCH('2.Rent Roll'!C30,'1.General Info'!$A$42:$A$48,0))/50,0)*50*T30/50,0)*50*'1.General Info'!$A$11/12*0.75,ROUND(ROUND('1.General Info'!$A$10*INDEX('1.General Info'!$C$42:$C$48,MATCH('2.Rent Roll'!C30,'1.General Info'!$A$42:$A$48,0))/50,0)*50*T30/50,0)*50*'1.General Info'!$A$11/12),"")</f>
        <v/>
      </c>
      <c r="S30" s="98" t="str">
        <f t="shared" si="5"/>
        <v/>
      </c>
      <c r="T30" s="85" t="str">
        <f t="shared" si="6"/>
        <v/>
      </c>
      <c r="U30" s="83" t="str">
        <f>IFERROR(ROUND(ROUND('1.General Info'!$A$10*INDEX('1.General Info'!$C$42:$C$48,MATCH('2.Rent Roll'!C30,'1.General Info'!$A$42:$A$48,0))/50,0)*50*'2.Rent Roll'!T30/50,0)*50,"")</f>
        <v/>
      </c>
      <c r="V30" s="149" t="str">
        <f>IFERROR(INDEX('1.General Info'!$B$42:$B$48,MATCH('2.Rent Roll'!C30,'1.General Info'!$A$42:$A$48,0)),"")</f>
        <v/>
      </c>
      <c r="X30" s="87" t="str">
        <f>IFERROR(IF(C30="SRO",MAX(MIN(ROUND(ROUND('1.General Info'!$A$10*INDEX('1.General Info'!$C$42:$C$48,MATCH('2.Rent Roll'!C30,'1.General Info'!$A$42:$A$48,0))/50,0)*50*O30/50,0)*50*'1.General Info'!$A$11/12*0.75,IF(Q30="No",ROUND(ROUND('1.General Info'!$A$10*INDEX('1.General Info'!$C$42:$C$48,MATCH('2.Rent Roll'!C30,'1.General Info'!$A$42:$A$48,0))/50,0)*50*P30/50,0)*50*'1.General Info'!$A$11/12*0.75,IFERROR(ROUND(ROUND('1.General Info'!$A$10*INDEX('1.General Info'!$C$42:$C$48,MATCH('2.Rent Roll'!C30,'1.General Info'!$A$42:$A$48,0))/50,0)*50*(MIN(O30,P30)*COUNTIFS($C$11:$C$160,"&lt;&gt;",$Q$11:$Q$160,"Yes")-SUMIFS($M$11:$M$160,$C$11:$C$160,"&lt;&gt;",$Q$11:$Q$160,"Yes")+M30)/50,0)*50*'1.General Info'!$A$11/12*0.75,0))),ROUND(ROUND('1.General Info'!$A$10*INDEX('1.General Info'!$C$42:$C$48,MATCH('2.Rent Roll'!C30,'1.General Info'!$A$42:$A$48,0))/50,0)*50*N30/50,0)*50*'1.General Info'!$A$11/12*0.75),MAX(MIN(ROUND(ROUND('1.General Info'!$A$10*INDEX('1.General Info'!$C$42:$C$48,MATCH('2.Rent Roll'!C30,'1.General Info'!$A$42:$A$48,0))/50,0)*50*O30/50,0)*50*'1.General Info'!$A$11/12,IF(Q30="No",ROUND(ROUND('1.General Info'!$A$10*INDEX('1.General Info'!$C$42:$C$48,MATCH('2.Rent Roll'!C30,'1.General Info'!$A$42:$A$48,0))/50,0)*50*P30/50,0)*50*'1.General Info'!$A$11/12,IFERROR(ROUND(ROUND('1.General Info'!$A$10*INDEX('1.General Info'!$C$42:$C$48,MATCH('2.Rent Roll'!C30,'1.General Info'!$A$42:$A$48,0))/50,0)*50*(MIN(O30,P30)*COUNTIFS($C$11:$C$160,"&lt;&gt;",$Q$11:$Q$160,"Yes")-SUMIFS($M$11:$M$160,$C$11:$C$160,"&lt;&gt;",$Q$11:$Q$160,"Yes")+M30)/50,0)*50*'1.General Info'!$A$11/12,0))),ROUND(ROUND('1.General Info'!$A$10*INDEX('1.General Info'!$C$42:$C$48,MATCH('2.Rent Roll'!C30,'1.General Info'!$A$42:$A$48,0))/50,0)*50*N30/50,0)*50*'1.General Info'!$A$11/12)),"")</f>
        <v/>
      </c>
      <c r="Y30" s="98" t="str">
        <f t="shared" si="0"/>
        <v/>
      </c>
      <c r="Z30" s="85" t="str">
        <f>IFERROR(IF(C30="SRO",(SUM(X30)/0.75*12*(1/'1.General Info'!$A$11))/(ROUND(('1.General Info'!$A$10*INDEX('1.General Info'!$C$42:$C$48,MATCH('2.Rent Roll'!C30,'1.General Info'!$A$42:$A$48,0)))/50,0)*50),(SUM(X30)*12*(1/'1.General Info'!$A$11))/(ROUND(('1.General Info'!$A$10*INDEX('1.General Info'!$C$42:$C$48,MATCH('2.Rent Roll'!C30,'1.General Info'!$A$42:$A$48,0)))/50,0)*50)),"")</f>
        <v/>
      </c>
      <c r="AA30" s="83" t="str">
        <f>IFERROR(ROUND(ROUND('1.General Info'!$A$10*INDEX('1.General Info'!$C$42:$C$48,MATCH('2.Rent Roll'!C30,'1.General Info'!$A$42:$A$48,0))/50,0)*50*'2.Rent Roll'!Z30/50,0)*50,"")</f>
        <v/>
      </c>
      <c r="AB30" s="88" t="str">
        <f>IFERROR(INDEX('1.General Info'!$B$42:$B$48,MATCH('2.Rent Roll'!C30,'1.General Info'!$A$42:$A$48,0)),"")</f>
        <v/>
      </c>
    </row>
    <row r="31" spans="1:28">
      <c r="A31" s="81">
        <f t="shared" si="7"/>
        <v>21</v>
      </c>
      <c r="B31" s="93"/>
      <c r="C31" s="93"/>
      <c r="D31" s="93"/>
      <c r="E31" s="84"/>
      <c r="F31" s="118" t="str">
        <f>IF(E31="","",IFERROR(E31/(ROUND(INDEX('1.General Info'!$I$41:$I$48,MATCH('2.Rent Roll'!D31,'1.General Info'!$H$41:$H$48,0))*'1.General Info'!$A$10/50,0)*50),""))</f>
        <v/>
      </c>
      <c r="G31" s="93"/>
      <c r="H31" s="93"/>
      <c r="I31" s="82"/>
      <c r="J31" s="83" t="str">
        <f>IFERROR(HLOOKUP(C31,'1.General Info'!$D$26:$J$32,7,FALSE),"")</f>
        <v/>
      </c>
      <c r="K31" s="145"/>
      <c r="L31" s="84"/>
      <c r="M31" s="85" t="str">
        <f>IFERROR(IF(L31="","",IF(C31="SRO",(SUM(I31:L31)/0.75*12*(1/'1.General Info'!$A$11))/(ROUND(('1.General Info'!$A$10*INDEX('1.General Info'!$C$42:$C$48,MATCH('2.Rent Roll'!C31,'1.General Info'!$A$42:$A$48,0)))/50,0)*50),(SUM(I31:L31)*12*(1/'1.General Info'!$A$11))/(ROUND(('1.General Info'!$A$10*INDEX('1.General Info'!$C$42:$C$48,MATCH('2.Rent Roll'!C31,'1.General Info'!$A$42:$A$48,0)))/50,0)*50))),"")</f>
        <v/>
      </c>
      <c r="N31" s="86" t="str">
        <f t="shared" si="1"/>
        <v/>
      </c>
      <c r="O31" s="86" t="str">
        <f t="shared" si="2"/>
        <v/>
      </c>
      <c r="P31" s="86" t="str">
        <f t="shared" si="3"/>
        <v/>
      </c>
      <c r="Q31" s="94" t="str">
        <f t="shared" si="4"/>
        <v/>
      </c>
      <c r="R31" s="87" t="str">
        <f>IFERROR(IF(C31="SRO",ROUND(ROUND('1.General Info'!$A$10*INDEX('1.General Info'!$C$42:$C$48,MATCH('2.Rent Roll'!C31,'1.General Info'!$A$42:$A$48,0))/50,0)*50*T31/50,0)*50*'1.General Info'!$A$11/12*0.75,ROUND(ROUND('1.General Info'!$A$10*INDEX('1.General Info'!$C$42:$C$48,MATCH('2.Rent Roll'!C31,'1.General Info'!$A$42:$A$48,0))/50,0)*50*T31/50,0)*50*'1.General Info'!$A$11/12),"")</f>
        <v/>
      </c>
      <c r="S31" s="98" t="str">
        <f t="shared" si="5"/>
        <v/>
      </c>
      <c r="T31" s="85" t="str">
        <f t="shared" si="6"/>
        <v/>
      </c>
      <c r="U31" s="83" t="str">
        <f>IFERROR(ROUND(ROUND('1.General Info'!$A$10*INDEX('1.General Info'!$C$42:$C$48,MATCH('2.Rent Roll'!C31,'1.General Info'!$A$42:$A$48,0))/50,0)*50*'2.Rent Roll'!T31/50,0)*50,"")</f>
        <v/>
      </c>
      <c r="V31" s="149" t="str">
        <f>IFERROR(INDEX('1.General Info'!$B$42:$B$48,MATCH('2.Rent Roll'!C31,'1.General Info'!$A$42:$A$48,0)),"")</f>
        <v/>
      </c>
      <c r="X31" s="87" t="str">
        <f>IFERROR(IF(C31="SRO",MAX(MIN(ROUND(ROUND('1.General Info'!$A$10*INDEX('1.General Info'!$C$42:$C$48,MATCH('2.Rent Roll'!C31,'1.General Info'!$A$42:$A$48,0))/50,0)*50*O31/50,0)*50*'1.General Info'!$A$11/12*0.75,IF(Q31="No",ROUND(ROUND('1.General Info'!$A$10*INDEX('1.General Info'!$C$42:$C$48,MATCH('2.Rent Roll'!C31,'1.General Info'!$A$42:$A$48,0))/50,0)*50*P31/50,0)*50*'1.General Info'!$A$11/12*0.75,IFERROR(ROUND(ROUND('1.General Info'!$A$10*INDEX('1.General Info'!$C$42:$C$48,MATCH('2.Rent Roll'!C31,'1.General Info'!$A$42:$A$48,0))/50,0)*50*(MIN(O31,P31)*COUNTIFS($C$11:$C$160,"&lt;&gt;",$Q$11:$Q$160,"Yes")-SUMIFS($M$11:$M$160,$C$11:$C$160,"&lt;&gt;",$Q$11:$Q$160,"Yes")+M31)/50,0)*50*'1.General Info'!$A$11/12*0.75,0))),ROUND(ROUND('1.General Info'!$A$10*INDEX('1.General Info'!$C$42:$C$48,MATCH('2.Rent Roll'!C31,'1.General Info'!$A$42:$A$48,0))/50,0)*50*N31/50,0)*50*'1.General Info'!$A$11/12*0.75),MAX(MIN(ROUND(ROUND('1.General Info'!$A$10*INDEX('1.General Info'!$C$42:$C$48,MATCH('2.Rent Roll'!C31,'1.General Info'!$A$42:$A$48,0))/50,0)*50*O31/50,0)*50*'1.General Info'!$A$11/12,IF(Q31="No",ROUND(ROUND('1.General Info'!$A$10*INDEX('1.General Info'!$C$42:$C$48,MATCH('2.Rent Roll'!C31,'1.General Info'!$A$42:$A$48,0))/50,0)*50*P31/50,0)*50*'1.General Info'!$A$11/12,IFERROR(ROUND(ROUND('1.General Info'!$A$10*INDEX('1.General Info'!$C$42:$C$48,MATCH('2.Rent Roll'!C31,'1.General Info'!$A$42:$A$48,0))/50,0)*50*(MIN(O31,P31)*COUNTIFS($C$11:$C$160,"&lt;&gt;",$Q$11:$Q$160,"Yes")-SUMIFS($M$11:$M$160,$C$11:$C$160,"&lt;&gt;",$Q$11:$Q$160,"Yes")+M31)/50,0)*50*'1.General Info'!$A$11/12,0))),ROUND(ROUND('1.General Info'!$A$10*INDEX('1.General Info'!$C$42:$C$48,MATCH('2.Rent Roll'!C31,'1.General Info'!$A$42:$A$48,0))/50,0)*50*N31/50,0)*50*'1.General Info'!$A$11/12)),"")</f>
        <v/>
      </c>
      <c r="Y31" s="98" t="str">
        <f t="shared" si="0"/>
        <v/>
      </c>
      <c r="Z31" s="85" t="str">
        <f>IFERROR(IF(C31="SRO",(SUM(X31)/0.75*12*(1/'1.General Info'!$A$11))/(ROUND(('1.General Info'!$A$10*INDEX('1.General Info'!$C$42:$C$48,MATCH('2.Rent Roll'!C31,'1.General Info'!$A$42:$A$48,0)))/50,0)*50),(SUM(X31)*12*(1/'1.General Info'!$A$11))/(ROUND(('1.General Info'!$A$10*INDEX('1.General Info'!$C$42:$C$48,MATCH('2.Rent Roll'!C31,'1.General Info'!$A$42:$A$48,0)))/50,0)*50)),"")</f>
        <v/>
      </c>
      <c r="AA31" s="83" t="str">
        <f>IFERROR(ROUND(ROUND('1.General Info'!$A$10*INDEX('1.General Info'!$C$42:$C$48,MATCH('2.Rent Roll'!C31,'1.General Info'!$A$42:$A$48,0))/50,0)*50*'2.Rent Roll'!Z31/50,0)*50,"")</f>
        <v/>
      </c>
      <c r="AB31" s="88" t="str">
        <f>IFERROR(INDEX('1.General Info'!$B$42:$B$48,MATCH('2.Rent Roll'!C31,'1.General Info'!$A$42:$A$48,0)),"")</f>
        <v/>
      </c>
    </row>
    <row r="32" spans="1:28">
      <c r="A32" s="81">
        <f t="shared" si="7"/>
        <v>22</v>
      </c>
      <c r="B32" s="93"/>
      <c r="C32" s="93"/>
      <c r="D32" s="93"/>
      <c r="E32" s="84"/>
      <c r="F32" s="118" t="str">
        <f>IF(E32="","",IFERROR(E32/(ROUND(INDEX('1.General Info'!$I$41:$I$48,MATCH('2.Rent Roll'!D32,'1.General Info'!$H$41:$H$48,0))*'1.General Info'!$A$10/50,0)*50),""))</f>
        <v/>
      </c>
      <c r="G32" s="93"/>
      <c r="H32" s="93"/>
      <c r="I32" s="82"/>
      <c r="J32" s="83" t="str">
        <f>IFERROR(HLOOKUP(C32,'1.General Info'!$D$26:$J$32,7,FALSE),"")</f>
        <v/>
      </c>
      <c r="K32" s="145"/>
      <c r="L32" s="84"/>
      <c r="M32" s="85" t="str">
        <f>IFERROR(IF(L32="","",IF(C32="SRO",(SUM(I32:L32)/0.75*12*(1/'1.General Info'!$A$11))/(ROUND(('1.General Info'!$A$10*INDEX('1.General Info'!$C$42:$C$48,MATCH('2.Rent Roll'!C32,'1.General Info'!$A$42:$A$48,0)))/50,0)*50),(SUM(I32:L32)*12*(1/'1.General Info'!$A$11))/(ROUND(('1.General Info'!$A$10*INDEX('1.General Info'!$C$42:$C$48,MATCH('2.Rent Roll'!C32,'1.General Info'!$A$42:$A$48,0)))/50,0)*50))),"")</f>
        <v/>
      </c>
      <c r="N32" s="86" t="str">
        <f t="shared" si="1"/>
        <v/>
      </c>
      <c r="O32" s="86" t="str">
        <f t="shared" si="2"/>
        <v/>
      </c>
      <c r="P32" s="86" t="str">
        <f t="shared" si="3"/>
        <v/>
      </c>
      <c r="Q32" s="94" t="str">
        <f t="shared" si="4"/>
        <v/>
      </c>
      <c r="R32" s="87" t="str">
        <f>IFERROR(IF(C32="SRO",ROUND(ROUND('1.General Info'!$A$10*INDEX('1.General Info'!$C$42:$C$48,MATCH('2.Rent Roll'!C32,'1.General Info'!$A$42:$A$48,0))/50,0)*50*T32/50,0)*50*'1.General Info'!$A$11/12*0.75,ROUND(ROUND('1.General Info'!$A$10*INDEX('1.General Info'!$C$42:$C$48,MATCH('2.Rent Roll'!C32,'1.General Info'!$A$42:$A$48,0))/50,0)*50*T32/50,0)*50*'1.General Info'!$A$11/12),"")</f>
        <v/>
      </c>
      <c r="S32" s="98" t="str">
        <f t="shared" si="5"/>
        <v/>
      </c>
      <c r="T32" s="85" t="str">
        <f t="shared" si="6"/>
        <v/>
      </c>
      <c r="U32" s="83" t="str">
        <f>IFERROR(ROUND(ROUND('1.General Info'!$A$10*INDEX('1.General Info'!$C$42:$C$48,MATCH('2.Rent Roll'!C32,'1.General Info'!$A$42:$A$48,0))/50,0)*50*'2.Rent Roll'!T32/50,0)*50,"")</f>
        <v/>
      </c>
      <c r="V32" s="149" t="str">
        <f>IFERROR(INDEX('1.General Info'!$B$42:$B$48,MATCH('2.Rent Roll'!C32,'1.General Info'!$A$42:$A$48,0)),"")</f>
        <v/>
      </c>
      <c r="X32" s="87" t="str">
        <f>IFERROR(IF(C32="SRO",MAX(MIN(ROUND(ROUND('1.General Info'!$A$10*INDEX('1.General Info'!$C$42:$C$48,MATCH('2.Rent Roll'!C32,'1.General Info'!$A$42:$A$48,0))/50,0)*50*O32/50,0)*50*'1.General Info'!$A$11/12*0.75,IF(Q32="No",ROUND(ROUND('1.General Info'!$A$10*INDEX('1.General Info'!$C$42:$C$48,MATCH('2.Rent Roll'!C32,'1.General Info'!$A$42:$A$48,0))/50,0)*50*P32/50,0)*50*'1.General Info'!$A$11/12*0.75,IFERROR(ROUND(ROUND('1.General Info'!$A$10*INDEX('1.General Info'!$C$42:$C$48,MATCH('2.Rent Roll'!C32,'1.General Info'!$A$42:$A$48,0))/50,0)*50*(MIN(O32,P32)*COUNTIFS($C$11:$C$160,"&lt;&gt;",$Q$11:$Q$160,"Yes")-SUMIFS($M$11:$M$160,$C$11:$C$160,"&lt;&gt;",$Q$11:$Q$160,"Yes")+M32)/50,0)*50*'1.General Info'!$A$11/12*0.75,0))),ROUND(ROUND('1.General Info'!$A$10*INDEX('1.General Info'!$C$42:$C$48,MATCH('2.Rent Roll'!C32,'1.General Info'!$A$42:$A$48,0))/50,0)*50*N32/50,0)*50*'1.General Info'!$A$11/12*0.75),MAX(MIN(ROUND(ROUND('1.General Info'!$A$10*INDEX('1.General Info'!$C$42:$C$48,MATCH('2.Rent Roll'!C32,'1.General Info'!$A$42:$A$48,0))/50,0)*50*O32/50,0)*50*'1.General Info'!$A$11/12,IF(Q32="No",ROUND(ROUND('1.General Info'!$A$10*INDEX('1.General Info'!$C$42:$C$48,MATCH('2.Rent Roll'!C32,'1.General Info'!$A$42:$A$48,0))/50,0)*50*P32/50,0)*50*'1.General Info'!$A$11/12,IFERROR(ROUND(ROUND('1.General Info'!$A$10*INDEX('1.General Info'!$C$42:$C$48,MATCH('2.Rent Roll'!C32,'1.General Info'!$A$42:$A$48,0))/50,0)*50*(MIN(O32,P32)*COUNTIFS($C$11:$C$160,"&lt;&gt;",$Q$11:$Q$160,"Yes")-SUMIFS($M$11:$M$160,$C$11:$C$160,"&lt;&gt;",$Q$11:$Q$160,"Yes")+M32)/50,0)*50*'1.General Info'!$A$11/12,0))),ROUND(ROUND('1.General Info'!$A$10*INDEX('1.General Info'!$C$42:$C$48,MATCH('2.Rent Roll'!C32,'1.General Info'!$A$42:$A$48,0))/50,0)*50*N32/50,0)*50*'1.General Info'!$A$11/12)),"")</f>
        <v/>
      </c>
      <c r="Y32" s="98" t="str">
        <f t="shared" si="0"/>
        <v/>
      </c>
      <c r="Z32" s="85" t="str">
        <f>IFERROR(IF(C32="SRO",(SUM(X32)/0.75*12*(1/'1.General Info'!$A$11))/(ROUND(('1.General Info'!$A$10*INDEX('1.General Info'!$C$42:$C$48,MATCH('2.Rent Roll'!C32,'1.General Info'!$A$42:$A$48,0)))/50,0)*50),(SUM(X32)*12*(1/'1.General Info'!$A$11))/(ROUND(('1.General Info'!$A$10*INDEX('1.General Info'!$C$42:$C$48,MATCH('2.Rent Roll'!C32,'1.General Info'!$A$42:$A$48,0)))/50,0)*50)),"")</f>
        <v/>
      </c>
      <c r="AA32" s="83" t="str">
        <f>IFERROR(ROUND(ROUND('1.General Info'!$A$10*INDEX('1.General Info'!$C$42:$C$48,MATCH('2.Rent Roll'!C32,'1.General Info'!$A$42:$A$48,0))/50,0)*50*'2.Rent Roll'!Z32/50,0)*50,"")</f>
        <v/>
      </c>
      <c r="AB32" s="88" t="str">
        <f>IFERROR(INDEX('1.General Info'!$B$42:$B$48,MATCH('2.Rent Roll'!C32,'1.General Info'!$A$42:$A$48,0)),"")</f>
        <v/>
      </c>
    </row>
    <row r="33" spans="1:28">
      <c r="A33" s="81">
        <f t="shared" si="7"/>
        <v>23</v>
      </c>
      <c r="B33" s="93"/>
      <c r="C33" s="93"/>
      <c r="D33" s="93"/>
      <c r="E33" s="84"/>
      <c r="F33" s="118" t="str">
        <f>IF(E33="","",IFERROR(E33/(ROUND(INDEX('1.General Info'!$I$41:$I$48,MATCH('2.Rent Roll'!D33,'1.General Info'!$H$41:$H$48,0))*'1.General Info'!$A$10/50,0)*50),""))</f>
        <v/>
      </c>
      <c r="G33" s="93"/>
      <c r="H33" s="93"/>
      <c r="I33" s="82"/>
      <c r="J33" s="83" t="str">
        <f>IFERROR(HLOOKUP(C33,'1.General Info'!$D$26:$J$32,7,FALSE),"")</f>
        <v/>
      </c>
      <c r="K33" s="145"/>
      <c r="L33" s="84"/>
      <c r="M33" s="85" t="str">
        <f>IFERROR(IF(L33="","",IF(C33="SRO",(SUM(I33:L33)/0.75*12*(1/'1.General Info'!$A$11))/(ROUND(('1.General Info'!$A$10*INDEX('1.General Info'!$C$42:$C$48,MATCH('2.Rent Roll'!C33,'1.General Info'!$A$42:$A$48,0)))/50,0)*50),(SUM(I33:L33)*12*(1/'1.General Info'!$A$11))/(ROUND(('1.General Info'!$A$10*INDEX('1.General Info'!$C$42:$C$48,MATCH('2.Rent Roll'!C33,'1.General Info'!$A$42:$A$48,0)))/50,0)*50))),"")</f>
        <v/>
      </c>
      <c r="N33" s="86" t="str">
        <f t="shared" si="1"/>
        <v/>
      </c>
      <c r="O33" s="86" t="str">
        <f t="shared" si="2"/>
        <v/>
      </c>
      <c r="P33" s="86" t="str">
        <f t="shared" si="3"/>
        <v/>
      </c>
      <c r="Q33" s="94" t="str">
        <f t="shared" si="4"/>
        <v/>
      </c>
      <c r="R33" s="87" t="str">
        <f>IFERROR(IF(C33="SRO",ROUND(ROUND('1.General Info'!$A$10*INDEX('1.General Info'!$C$42:$C$48,MATCH('2.Rent Roll'!C33,'1.General Info'!$A$42:$A$48,0))/50,0)*50*T33/50,0)*50*'1.General Info'!$A$11/12*0.75,ROUND(ROUND('1.General Info'!$A$10*INDEX('1.General Info'!$C$42:$C$48,MATCH('2.Rent Roll'!C33,'1.General Info'!$A$42:$A$48,0))/50,0)*50*T33/50,0)*50*'1.General Info'!$A$11/12),"")</f>
        <v/>
      </c>
      <c r="S33" s="98" t="str">
        <f t="shared" si="5"/>
        <v/>
      </c>
      <c r="T33" s="85" t="str">
        <f t="shared" si="6"/>
        <v/>
      </c>
      <c r="U33" s="83" t="str">
        <f>IFERROR(ROUND(ROUND('1.General Info'!$A$10*INDEX('1.General Info'!$C$42:$C$48,MATCH('2.Rent Roll'!C33,'1.General Info'!$A$42:$A$48,0))/50,0)*50*'2.Rent Roll'!T33/50,0)*50,"")</f>
        <v/>
      </c>
      <c r="V33" s="149" t="str">
        <f>IFERROR(INDEX('1.General Info'!$B$42:$B$48,MATCH('2.Rent Roll'!C33,'1.General Info'!$A$42:$A$48,0)),"")</f>
        <v/>
      </c>
      <c r="X33" s="87" t="str">
        <f>IFERROR(IF(C33="SRO",MAX(MIN(ROUND(ROUND('1.General Info'!$A$10*INDEX('1.General Info'!$C$42:$C$48,MATCH('2.Rent Roll'!C33,'1.General Info'!$A$42:$A$48,0))/50,0)*50*O33/50,0)*50*'1.General Info'!$A$11/12*0.75,IF(Q33="No",ROUND(ROUND('1.General Info'!$A$10*INDEX('1.General Info'!$C$42:$C$48,MATCH('2.Rent Roll'!C33,'1.General Info'!$A$42:$A$48,0))/50,0)*50*P33/50,0)*50*'1.General Info'!$A$11/12*0.75,IFERROR(ROUND(ROUND('1.General Info'!$A$10*INDEX('1.General Info'!$C$42:$C$48,MATCH('2.Rent Roll'!C33,'1.General Info'!$A$42:$A$48,0))/50,0)*50*(MIN(O33,P33)*COUNTIFS($C$11:$C$160,"&lt;&gt;",$Q$11:$Q$160,"Yes")-SUMIFS($M$11:$M$160,$C$11:$C$160,"&lt;&gt;",$Q$11:$Q$160,"Yes")+M33)/50,0)*50*'1.General Info'!$A$11/12*0.75,0))),ROUND(ROUND('1.General Info'!$A$10*INDEX('1.General Info'!$C$42:$C$48,MATCH('2.Rent Roll'!C33,'1.General Info'!$A$42:$A$48,0))/50,0)*50*N33/50,0)*50*'1.General Info'!$A$11/12*0.75),MAX(MIN(ROUND(ROUND('1.General Info'!$A$10*INDEX('1.General Info'!$C$42:$C$48,MATCH('2.Rent Roll'!C33,'1.General Info'!$A$42:$A$48,0))/50,0)*50*O33/50,0)*50*'1.General Info'!$A$11/12,IF(Q33="No",ROUND(ROUND('1.General Info'!$A$10*INDEX('1.General Info'!$C$42:$C$48,MATCH('2.Rent Roll'!C33,'1.General Info'!$A$42:$A$48,0))/50,0)*50*P33/50,0)*50*'1.General Info'!$A$11/12,IFERROR(ROUND(ROUND('1.General Info'!$A$10*INDEX('1.General Info'!$C$42:$C$48,MATCH('2.Rent Roll'!C33,'1.General Info'!$A$42:$A$48,0))/50,0)*50*(MIN(O33,P33)*COUNTIFS($C$11:$C$160,"&lt;&gt;",$Q$11:$Q$160,"Yes")-SUMIFS($M$11:$M$160,$C$11:$C$160,"&lt;&gt;",$Q$11:$Q$160,"Yes")+M33)/50,0)*50*'1.General Info'!$A$11/12,0))),ROUND(ROUND('1.General Info'!$A$10*INDEX('1.General Info'!$C$42:$C$48,MATCH('2.Rent Roll'!C33,'1.General Info'!$A$42:$A$48,0))/50,0)*50*N33/50,0)*50*'1.General Info'!$A$11/12)),"")</f>
        <v/>
      </c>
      <c r="Y33" s="98" t="str">
        <f t="shared" si="0"/>
        <v/>
      </c>
      <c r="Z33" s="85" t="str">
        <f>IFERROR(IF(C33="SRO",(SUM(X33)/0.75*12*(1/'1.General Info'!$A$11))/(ROUND(('1.General Info'!$A$10*INDEX('1.General Info'!$C$42:$C$48,MATCH('2.Rent Roll'!C33,'1.General Info'!$A$42:$A$48,0)))/50,0)*50),(SUM(X33)*12*(1/'1.General Info'!$A$11))/(ROUND(('1.General Info'!$A$10*INDEX('1.General Info'!$C$42:$C$48,MATCH('2.Rent Roll'!C33,'1.General Info'!$A$42:$A$48,0)))/50,0)*50)),"")</f>
        <v/>
      </c>
      <c r="AA33" s="83" t="str">
        <f>IFERROR(ROUND(ROUND('1.General Info'!$A$10*INDEX('1.General Info'!$C$42:$C$48,MATCH('2.Rent Roll'!C33,'1.General Info'!$A$42:$A$48,0))/50,0)*50*'2.Rent Roll'!Z33/50,0)*50,"")</f>
        <v/>
      </c>
      <c r="AB33" s="88" t="str">
        <f>IFERROR(INDEX('1.General Info'!$B$42:$B$48,MATCH('2.Rent Roll'!C33,'1.General Info'!$A$42:$A$48,0)),"")</f>
        <v/>
      </c>
    </row>
    <row r="34" spans="1:28">
      <c r="A34" s="81">
        <f t="shared" si="7"/>
        <v>24</v>
      </c>
      <c r="B34" s="93"/>
      <c r="C34" s="93"/>
      <c r="D34" s="93"/>
      <c r="E34" s="84"/>
      <c r="F34" s="118" t="str">
        <f>IF(E34="","",IFERROR(E34/(ROUND(INDEX('1.General Info'!$I$41:$I$48,MATCH('2.Rent Roll'!D34,'1.General Info'!$H$41:$H$48,0))*'1.General Info'!$A$10/50,0)*50),""))</f>
        <v/>
      </c>
      <c r="G34" s="93"/>
      <c r="H34" s="93"/>
      <c r="I34" s="82"/>
      <c r="J34" s="83" t="str">
        <f>IFERROR(HLOOKUP(C34,'1.General Info'!$D$26:$J$32,7,FALSE),"")</f>
        <v/>
      </c>
      <c r="K34" s="145"/>
      <c r="L34" s="84"/>
      <c r="M34" s="85" t="str">
        <f>IFERROR(IF(L34="","",IF(C34="SRO",(SUM(I34:L34)/0.75*12*(1/'1.General Info'!$A$11))/(ROUND(('1.General Info'!$A$10*INDEX('1.General Info'!$C$42:$C$48,MATCH('2.Rent Roll'!C34,'1.General Info'!$A$42:$A$48,0)))/50,0)*50),(SUM(I34:L34)*12*(1/'1.General Info'!$A$11))/(ROUND(('1.General Info'!$A$10*INDEX('1.General Info'!$C$42:$C$48,MATCH('2.Rent Roll'!C34,'1.General Info'!$A$42:$A$48,0)))/50,0)*50))),"")</f>
        <v/>
      </c>
      <c r="N34" s="86" t="str">
        <f t="shared" si="1"/>
        <v/>
      </c>
      <c r="O34" s="86" t="str">
        <f t="shared" si="2"/>
        <v/>
      </c>
      <c r="P34" s="86" t="str">
        <f t="shared" si="3"/>
        <v/>
      </c>
      <c r="Q34" s="94" t="str">
        <f t="shared" si="4"/>
        <v/>
      </c>
      <c r="R34" s="87" t="str">
        <f>IFERROR(IF(C34="SRO",ROUND(ROUND('1.General Info'!$A$10*INDEX('1.General Info'!$C$42:$C$48,MATCH('2.Rent Roll'!C34,'1.General Info'!$A$42:$A$48,0))/50,0)*50*T34/50,0)*50*'1.General Info'!$A$11/12*0.75,ROUND(ROUND('1.General Info'!$A$10*INDEX('1.General Info'!$C$42:$C$48,MATCH('2.Rent Roll'!C34,'1.General Info'!$A$42:$A$48,0))/50,0)*50*T34/50,0)*50*'1.General Info'!$A$11/12),"")</f>
        <v/>
      </c>
      <c r="S34" s="98" t="str">
        <f t="shared" si="5"/>
        <v/>
      </c>
      <c r="T34" s="85" t="str">
        <f t="shared" si="6"/>
        <v/>
      </c>
      <c r="U34" s="83" t="str">
        <f>IFERROR(ROUND(ROUND('1.General Info'!$A$10*INDEX('1.General Info'!$C$42:$C$48,MATCH('2.Rent Roll'!C34,'1.General Info'!$A$42:$A$48,0))/50,0)*50*'2.Rent Roll'!T34/50,0)*50,"")</f>
        <v/>
      </c>
      <c r="V34" s="149" t="str">
        <f>IFERROR(INDEX('1.General Info'!$B$42:$B$48,MATCH('2.Rent Roll'!C34,'1.General Info'!$A$42:$A$48,0)),"")</f>
        <v/>
      </c>
      <c r="X34" s="87" t="str">
        <f>IFERROR(IF(C34="SRO",MAX(MIN(ROUND(ROUND('1.General Info'!$A$10*INDEX('1.General Info'!$C$42:$C$48,MATCH('2.Rent Roll'!C34,'1.General Info'!$A$42:$A$48,0))/50,0)*50*O34/50,0)*50*'1.General Info'!$A$11/12*0.75,IF(Q34="No",ROUND(ROUND('1.General Info'!$A$10*INDEX('1.General Info'!$C$42:$C$48,MATCH('2.Rent Roll'!C34,'1.General Info'!$A$42:$A$48,0))/50,0)*50*P34/50,0)*50*'1.General Info'!$A$11/12*0.75,IFERROR(ROUND(ROUND('1.General Info'!$A$10*INDEX('1.General Info'!$C$42:$C$48,MATCH('2.Rent Roll'!C34,'1.General Info'!$A$42:$A$48,0))/50,0)*50*(MIN(O34,P34)*COUNTIFS($C$11:$C$160,"&lt;&gt;",$Q$11:$Q$160,"Yes")-SUMIFS($M$11:$M$160,$C$11:$C$160,"&lt;&gt;",$Q$11:$Q$160,"Yes")+M34)/50,0)*50*'1.General Info'!$A$11/12*0.75,0))),ROUND(ROUND('1.General Info'!$A$10*INDEX('1.General Info'!$C$42:$C$48,MATCH('2.Rent Roll'!C34,'1.General Info'!$A$42:$A$48,0))/50,0)*50*N34/50,0)*50*'1.General Info'!$A$11/12*0.75),MAX(MIN(ROUND(ROUND('1.General Info'!$A$10*INDEX('1.General Info'!$C$42:$C$48,MATCH('2.Rent Roll'!C34,'1.General Info'!$A$42:$A$48,0))/50,0)*50*O34/50,0)*50*'1.General Info'!$A$11/12,IF(Q34="No",ROUND(ROUND('1.General Info'!$A$10*INDEX('1.General Info'!$C$42:$C$48,MATCH('2.Rent Roll'!C34,'1.General Info'!$A$42:$A$48,0))/50,0)*50*P34/50,0)*50*'1.General Info'!$A$11/12,IFERROR(ROUND(ROUND('1.General Info'!$A$10*INDEX('1.General Info'!$C$42:$C$48,MATCH('2.Rent Roll'!C34,'1.General Info'!$A$42:$A$48,0))/50,0)*50*(MIN(O34,P34)*COUNTIFS($C$11:$C$160,"&lt;&gt;",$Q$11:$Q$160,"Yes")-SUMIFS($M$11:$M$160,$C$11:$C$160,"&lt;&gt;",$Q$11:$Q$160,"Yes")+M34)/50,0)*50*'1.General Info'!$A$11/12,0))),ROUND(ROUND('1.General Info'!$A$10*INDEX('1.General Info'!$C$42:$C$48,MATCH('2.Rent Roll'!C34,'1.General Info'!$A$42:$A$48,0))/50,0)*50*N34/50,0)*50*'1.General Info'!$A$11/12)),"")</f>
        <v/>
      </c>
      <c r="Y34" s="98" t="str">
        <f t="shared" si="0"/>
        <v/>
      </c>
      <c r="Z34" s="85" t="str">
        <f>IFERROR(IF(C34="SRO",(SUM(X34)/0.75*12*(1/'1.General Info'!$A$11))/(ROUND(('1.General Info'!$A$10*INDEX('1.General Info'!$C$42:$C$48,MATCH('2.Rent Roll'!C34,'1.General Info'!$A$42:$A$48,0)))/50,0)*50),(SUM(X34)*12*(1/'1.General Info'!$A$11))/(ROUND(('1.General Info'!$A$10*INDEX('1.General Info'!$C$42:$C$48,MATCH('2.Rent Roll'!C34,'1.General Info'!$A$42:$A$48,0)))/50,0)*50)),"")</f>
        <v/>
      </c>
      <c r="AA34" s="83" t="str">
        <f>IFERROR(ROUND(ROUND('1.General Info'!$A$10*INDEX('1.General Info'!$C$42:$C$48,MATCH('2.Rent Roll'!C34,'1.General Info'!$A$42:$A$48,0))/50,0)*50*'2.Rent Roll'!Z34/50,0)*50,"")</f>
        <v/>
      </c>
      <c r="AB34" s="88" t="str">
        <f>IFERROR(INDEX('1.General Info'!$B$42:$B$48,MATCH('2.Rent Roll'!C34,'1.General Info'!$A$42:$A$48,0)),"")</f>
        <v/>
      </c>
    </row>
    <row r="35" spans="1:28">
      <c r="A35" s="81">
        <f t="shared" si="7"/>
        <v>25</v>
      </c>
      <c r="B35" s="93"/>
      <c r="C35" s="93"/>
      <c r="D35" s="93"/>
      <c r="E35" s="84"/>
      <c r="F35" s="118" t="str">
        <f>IF(E35="","",IFERROR(E35/(ROUND(INDEX('1.General Info'!$I$41:$I$48,MATCH('2.Rent Roll'!D35,'1.General Info'!$H$41:$H$48,0))*'1.General Info'!$A$10/50,0)*50),""))</f>
        <v/>
      </c>
      <c r="G35" s="93"/>
      <c r="H35" s="93"/>
      <c r="I35" s="82"/>
      <c r="J35" s="83" t="str">
        <f>IFERROR(HLOOKUP(C35,'1.General Info'!$D$26:$J$32,7,FALSE),"")</f>
        <v/>
      </c>
      <c r="K35" s="145"/>
      <c r="L35" s="84"/>
      <c r="M35" s="85" t="str">
        <f>IFERROR(IF(L35="","",IF(C35="SRO",(SUM(I35:L35)/0.75*12*(1/'1.General Info'!$A$11))/(ROUND(('1.General Info'!$A$10*INDEX('1.General Info'!$C$42:$C$48,MATCH('2.Rent Roll'!C35,'1.General Info'!$A$42:$A$48,0)))/50,0)*50),(SUM(I35:L35)*12*(1/'1.General Info'!$A$11))/(ROUND(('1.General Info'!$A$10*INDEX('1.General Info'!$C$42:$C$48,MATCH('2.Rent Roll'!C35,'1.General Info'!$A$42:$A$48,0)))/50,0)*50))),"")</f>
        <v/>
      </c>
      <c r="N35" s="86" t="str">
        <f t="shared" si="1"/>
        <v/>
      </c>
      <c r="O35" s="86" t="str">
        <f t="shared" si="2"/>
        <v/>
      </c>
      <c r="P35" s="86" t="str">
        <f t="shared" si="3"/>
        <v/>
      </c>
      <c r="Q35" s="94" t="str">
        <f t="shared" si="4"/>
        <v/>
      </c>
      <c r="R35" s="87" t="str">
        <f>IFERROR(IF(C35="SRO",ROUND(ROUND('1.General Info'!$A$10*INDEX('1.General Info'!$C$42:$C$48,MATCH('2.Rent Roll'!C35,'1.General Info'!$A$42:$A$48,0))/50,0)*50*T35/50,0)*50*'1.General Info'!$A$11/12*0.75,ROUND(ROUND('1.General Info'!$A$10*INDEX('1.General Info'!$C$42:$C$48,MATCH('2.Rent Roll'!C35,'1.General Info'!$A$42:$A$48,0))/50,0)*50*T35/50,0)*50*'1.General Info'!$A$11/12),"")</f>
        <v/>
      </c>
      <c r="S35" s="98" t="str">
        <f t="shared" si="5"/>
        <v/>
      </c>
      <c r="T35" s="85" t="str">
        <f t="shared" si="6"/>
        <v/>
      </c>
      <c r="U35" s="83" t="str">
        <f>IFERROR(ROUND(ROUND('1.General Info'!$A$10*INDEX('1.General Info'!$C$42:$C$48,MATCH('2.Rent Roll'!C35,'1.General Info'!$A$42:$A$48,0))/50,0)*50*'2.Rent Roll'!T35/50,0)*50,"")</f>
        <v/>
      </c>
      <c r="V35" s="149" t="str">
        <f>IFERROR(INDEX('1.General Info'!$B$42:$B$48,MATCH('2.Rent Roll'!C35,'1.General Info'!$A$42:$A$48,0)),"")</f>
        <v/>
      </c>
      <c r="X35" s="87" t="str">
        <f>IFERROR(IF(C35="SRO",MAX(MIN(ROUND(ROUND('1.General Info'!$A$10*INDEX('1.General Info'!$C$42:$C$48,MATCH('2.Rent Roll'!C35,'1.General Info'!$A$42:$A$48,0))/50,0)*50*O35/50,0)*50*'1.General Info'!$A$11/12*0.75,IF(Q35="No",ROUND(ROUND('1.General Info'!$A$10*INDEX('1.General Info'!$C$42:$C$48,MATCH('2.Rent Roll'!C35,'1.General Info'!$A$42:$A$48,0))/50,0)*50*P35/50,0)*50*'1.General Info'!$A$11/12*0.75,IFERROR(ROUND(ROUND('1.General Info'!$A$10*INDEX('1.General Info'!$C$42:$C$48,MATCH('2.Rent Roll'!C35,'1.General Info'!$A$42:$A$48,0))/50,0)*50*(MIN(O35,P35)*COUNTIFS($C$11:$C$160,"&lt;&gt;",$Q$11:$Q$160,"Yes")-SUMIFS($M$11:$M$160,$C$11:$C$160,"&lt;&gt;",$Q$11:$Q$160,"Yes")+M35)/50,0)*50*'1.General Info'!$A$11/12*0.75,0))),ROUND(ROUND('1.General Info'!$A$10*INDEX('1.General Info'!$C$42:$C$48,MATCH('2.Rent Roll'!C35,'1.General Info'!$A$42:$A$48,0))/50,0)*50*N35/50,0)*50*'1.General Info'!$A$11/12*0.75),MAX(MIN(ROUND(ROUND('1.General Info'!$A$10*INDEX('1.General Info'!$C$42:$C$48,MATCH('2.Rent Roll'!C35,'1.General Info'!$A$42:$A$48,0))/50,0)*50*O35/50,0)*50*'1.General Info'!$A$11/12,IF(Q35="No",ROUND(ROUND('1.General Info'!$A$10*INDEX('1.General Info'!$C$42:$C$48,MATCH('2.Rent Roll'!C35,'1.General Info'!$A$42:$A$48,0))/50,0)*50*P35/50,0)*50*'1.General Info'!$A$11/12,IFERROR(ROUND(ROUND('1.General Info'!$A$10*INDEX('1.General Info'!$C$42:$C$48,MATCH('2.Rent Roll'!C35,'1.General Info'!$A$42:$A$48,0))/50,0)*50*(MIN(O35,P35)*COUNTIFS($C$11:$C$160,"&lt;&gt;",$Q$11:$Q$160,"Yes")-SUMIFS($M$11:$M$160,$C$11:$C$160,"&lt;&gt;",$Q$11:$Q$160,"Yes")+M35)/50,0)*50*'1.General Info'!$A$11/12,0))),ROUND(ROUND('1.General Info'!$A$10*INDEX('1.General Info'!$C$42:$C$48,MATCH('2.Rent Roll'!C35,'1.General Info'!$A$42:$A$48,0))/50,0)*50*N35/50,0)*50*'1.General Info'!$A$11/12)),"")</f>
        <v/>
      </c>
      <c r="Y35" s="98" t="str">
        <f t="shared" si="0"/>
        <v/>
      </c>
      <c r="Z35" s="85" t="str">
        <f>IFERROR(IF(C35="SRO",(SUM(X35)/0.75*12*(1/'1.General Info'!$A$11))/(ROUND(('1.General Info'!$A$10*INDEX('1.General Info'!$C$42:$C$48,MATCH('2.Rent Roll'!C35,'1.General Info'!$A$42:$A$48,0)))/50,0)*50),(SUM(X35)*12*(1/'1.General Info'!$A$11))/(ROUND(('1.General Info'!$A$10*INDEX('1.General Info'!$C$42:$C$48,MATCH('2.Rent Roll'!C35,'1.General Info'!$A$42:$A$48,0)))/50,0)*50)),"")</f>
        <v/>
      </c>
      <c r="AA35" s="83" t="str">
        <f>IFERROR(ROUND(ROUND('1.General Info'!$A$10*INDEX('1.General Info'!$C$42:$C$48,MATCH('2.Rent Roll'!C35,'1.General Info'!$A$42:$A$48,0))/50,0)*50*'2.Rent Roll'!Z35/50,0)*50,"")</f>
        <v/>
      </c>
      <c r="AB35" s="88" t="str">
        <f>IFERROR(INDEX('1.General Info'!$B$42:$B$48,MATCH('2.Rent Roll'!C35,'1.General Info'!$A$42:$A$48,0)),"")</f>
        <v/>
      </c>
    </row>
    <row r="36" spans="1:28">
      <c r="A36" s="81">
        <f t="shared" si="7"/>
        <v>26</v>
      </c>
      <c r="B36" s="93"/>
      <c r="C36" s="93"/>
      <c r="D36" s="93"/>
      <c r="E36" s="84"/>
      <c r="F36" s="118" t="str">
        <f>IF(E36="","",IFERROR(E36/(ROUND(INDEX('1.General Info'!$I$41:$I$48,MATCH('2.Rent Roll'!D36,'1.General Info'!$H$41:$H$48,0))*'1.General Info'!$A$10/50,0)*50),""))</f>
        <v/>
      </c>
      <c r="G36" s="93"/>
      <c r="H36" s="93"/>
      <c r="I36" s="82"/>
      <c r="J36" s="83" t="str">
        <f>IFERROR(HLOOKUP(C36,'1.General Info'!$D$26:$J$32,7,FALSE),"")</f>
        <v/>
      </c>
      <c r="K36" s="145"/>
      <c r="L36" s="84"/>
      <c r="M36" s="85" t="str">
        <f>IFERROR(IF(L36="","",IF(C36="SRO",(SUM(I36:L36)/0.75*12*(1/'1.General Info'!$A$11))/(ROUND(('1.General Info'!$A$10*INDEX('1.General Info'!$C$42:$C$48,MATCH('2.Rent Roll'!C36,'1.General Info'!$A$42:$A$48,0)))/50,0)*50),(SUM(I36:L36)*12*(1/'1.General Info'!$A$11))/(ROUND(('1.General Info'!$A$10*INDEX('1.General Info'!$C$42:$C$48,MATCH('2.Rent Roll'!C36,'1.General Info'!$A$42:$A$48,0)))/50,0)*50))),"")</f>
        <v/>
      </c>
      <c r="N36" s="86" t="str">
        <f t="shared" si="1"/>
        <v/>
      </c>
      <c r="O36" s="86" t="str">
        <f t="shared" si="2"/>
        <v/>
      </c>
      <c r="P36" s="86" t="str">
        <f t="shared" si="3"/>
        <v/>
      </c>
      <c r="Q36" s="94" t="str">
        <f t="shared" si="4"/>
        <v/>
      </c>
      <c r="R36" s="87" t="str">
        <f>IFERROR(IF(C36="SRO",ROUND(ROUND('1.General Info'!$A$10*INDEX('1.General Info'!$C$42:$C$48,MATCH('2.Rent Roll'!C36,'1.General Info'!$A$42:$A$48,0))/50,0)*50*T36/50,0)*50*'1.General Info'!$A$11/12*0.75,ROUND(ROUND('1.General Info'!$A$10*INDEX('1.General Info'!$C$42:$C$48,MATCH('2.Rent Roll'!C36,'1.General Info'!$A$42:$A$48,0))/50,0)*50*T36/50,0)*50*'1.General Info'!$A$11/12),"")</f>
        <v/>
      </c>
      <c r="S36" s="98" t="str">
        <f t="shared" si="5"/>
        <v/>
      </c>
      <c r="T36" s="85" t="str">
        <f t="shared" si="6"/>
        <v/>
      </c>
      <c r="U36" s="83" t="str">
        <f>IFERROR(ROUND(ROUND('1.General Info'!$A$10*INDEX('1.General Info'!$C$42:$C$48,MATCH('2.Rent Roll'!C36,'1.General Info'!$A$42:$A$48,0))/50,0)*50*'2.Rent Roll'!T36/50,0)*50,"")</f>
        <v/>
      </c>
      <c r="V36" s="149" t="str">
        <f>IFERROR(INDEX('1.General Info'!$B$42:$B$48,MATCH('2.Rent Roll'!C36,'1.General Info'!$A$42:$A$48,0)),"")</f>
        <v/>
      </c>
      <c r="X36" s="87" t="str">
        <f>IFERROR(IF(C36="SRO",MAX(MIN(ROUND(ROUND('1.General Info'!$A$10*INDEX('1.General Info'!$C$42:$C$48,MATCH('2.Rent Roll'!C36,'1.General Info'!$A$42:$A$48,0))/50,0)*50*O36/50,0)*50*'1.General Info'!$A$11/12*0.75,IF(Q36="No",ROUND(ROUND('1.General Info'!$A$10*INDEX('1.General Info'!$C$42:$C$48,MATCH('2.Rent Roll'!C36,'1.General Info'!$A$42:$A$48,0))/50,0)*50*P36/50,0)*50*'1.General Info'!$A$11/12*0.75,IFERROR(ROUND(ROUND('1.General Info'!$A$10*INDEX('1.General Info'!$C$42:$C$48,MATCH('2.Rent Roll'!C36,'1.General Info'!$A$42:$A$48,0))/50,0)*50*(MIN(O36,P36)*COUNTIFS($C$11:$C$160,"&lt;&gt;",$Q$11:$Q$160,"Yes")-SUMIFS($M$11:$M$160,$C$11:$C$160,"&lt;&gt;",$Q$11:$Q$160,"Yes")+M36)/50,0)*50*'1.General Info'!$A$11/12*0.75,0))),ROUND(ROUND('1.General Info'!$A$10*INDEX('1.General Info'!$C$42:$C$48,MATCH('2.Rent Roll'!C36,'1.General Info'!$A$42:$A$48,0))/50,0)*50*N36/50,0)*50*'1.General Info'!$A$11/12*0.75),MAX(MIN(ROUND(ROUND('1.General Info'!$A$10*INDEX('1.General Info'!$C$42:$C$48,MATCH('2.Rent Roll'!C36,'1.General Info'!$A$42:$A$48,0))/50,0)*50*O36/50,0)*50*'1.General Info'!$A$11/12,IF(Q36="No",ROUND(ROUND('1.General Info'!$A$10*INDEX('1.General Info'!$C$42:$C$48,MATCH('2.Rent Roll'!C36,'1.General Info'!$A$42:$A$48,0))/50,0)*50*P36/50,0)*50*'1.General Info'!$A$11/12,IFERROR(ROUND(ROUND('1.General Info'!$A$10*INDEX('1.General Info'!$C$42:$C$48,MATCH('2.Rent Roll'!C36,'1.General Info'!$A$42:$A$48,0))/50,0)*50*(MIN(O36,P36)*COUNTIFS($C$11:$C$160,"&lt;&gt;",$Q$11:$Q$160,"Yes")-SUMIFS($M$11:$M$160,$C$11:$C$160,"&lt;&gt;",$Q$11:$Q$160,"Yes")+M36)/50,0)*50*'1.General Info'!$A$11/12,0))),ROUND(ROUND('1.General Info'!$A$10*INDEX('1.General Info'!$C$42:$C$48,MATCH('2.Rent Roll'!C36,'1.General Info'!$A$42:$A$48,0))/50,0)*50*N36/50,0)*50*'1.General Info'!$A$11/12)),"")</f>
        <v/>
      </c>
      <c r="Y36" s="98" t="str">
        <f t="shared" si="0"/>
        <v/>
      </c>
      <c r="Z36" s="85" t="str">
        <f>IFERROR(IF(C36="SRO",(SUM(X36)/0.75*12*(1/'1.General Info'!$A$11))/(ROUND(('1.General Info'!$A$10*INDEX('1.General Info'!$C$42:$C$48,MATCH('2.Rent Roll'!C36,'1.General Info'!$A$42:$A$48,0)))/50,0)*50),(SUM(X36)*12*(1/'1.General Info'!$A$11))/(ROUND(('1.General Info'!$A$10*INDEX('1.General Info'!$C$42:$C$48,MATCH('2.Rent Roll'!C36,'1.General Info'!$A$42:$A$48,0)))/50,0)*50)),"")</f>
        <v/>
      </c>
      <c r="AA36" s="83" t="str">
        <f>IFERROR(ROUND(ROUND('1.General Info'!$A$10*INDEX('1.General Info'!$C$42:$C$48,MATCH('2.Rent Roll'!C36,'1.General Info'!$A$42:$A$48,0))/50,0)*50*'2.Rent Roll'!Z36/50,0)*50,"")</f>
        <v/>
      </c>
      <c r="AB36" s="88" t="str">
        <f>IFERROR(INDEX('1.General Info'!$B$42:$B$48,MATCH('2.Rent Roll'!C36,'1.General Info'!$A$42:$A$48,0)),"")</f>
        <v/>
      </c>
    </row>
    <row r="37" spans="1:28">
      <c r="A37" s="81">
        <f t="shared" si="7"/>
        <v>27</v>
      </c>
      <c r="B37" s="93"/>
      <c r="C37" s="93"/>
      <c r="D37" s="93"/>
      <c r="E37" s="84"/>
      <c r="F37" s="118" t="str">
        <f>IF(E37="","",IFERROR(E37/(ROUND(INDEX('1.General Info'!$I$41:$I$48,MATCH('2.Rent Roll'!D37,'1.General Info'!$H$41:$H$48,0))*'1.General Info'!$A$10/50,0)*50),""))</f>
        <v/>
      </c>
      <c r="G37" s="93"/>
      <c r="H37" s="93"/>
      <c r="I37" s="82"/>
      <c r="J37" s="83" t="str">
        <f>IFERROR(HLOOKUP(C37,'1.General Info'!$D$26:$J$32,7,FALSE),"")</f>
        <v/>
      </c>
      <c r="K37" s="145"/>
      <c r="L37" s="84"/>
      <c r="M37" s="85" t="str">
        <f>IFERROR(IF(L37="","",IF(C37="SRO",(SUM(I37:L37)/0.75*12*(1/'1.General Info'!$A$11))/(ROUND(('1.General Info'!$A$10*INDEX('1.General Info'!$C$42:$C$48,MATCH('2.Rent Roll'!C37,'1.General Info'!$A$42:$A$48,0)))/50,0)*50),(SUM(I37:L37)*12*(1/'1.General Info'!$A$11))/(ROUND(('1.General Info'!$A$10*INDEX('1.General Info'!$C$42:$C$48,MATCH('2.Rent Roll'!C37,'1.General Info'!$A$42:$A$48,0)))/50,0)*50))),"")</f>
        <v/>
      </c>
      <c r="N37" s="86" t="str">
        <f t="shared" si="1"/>
        <v/>
      </c>
      <c r="O37" s="86" t="str">
        <f t="shared" si="2"/>
        <v/>
      </c>
      <c r="P37" s="86" t="str">
        <f t="shared" si="3"/>
        <v/>
      </c>
      <c r="Q37" s="94" t="str">
        <f t="shared" si="4"/>
        <v/>
      </c>
      <c r="R37" s="87" t="str">
        <f>IFERROR(IF(C37="SRO",ROUND(ROUND('1.General Info'!$A$10*INDEX('1.General Info'!$C$42:$C$48,MATCH('2.Rent Roll'!C37,'1.General Info'!$A$42:$A$48,0))/50,0)*50*T37/50,0)*50*'1.General Info'!$A$11/12*0.75,ROUND(ROUND('1.General Info'!$A$10*INDEX('1.General Info'!$C$42:$C$48,MATCH('2.Rent Roll'!C37,'1.General Info'!$A$42:$A$48,0))/50,0)*50*T37/50,0)*50*'1.General Info'!$A$11/12),"")</f>
        <v/>
      </c>
      <c r="S37" s="98" t="str">
        <f t="shared" si="5"/>
        <v/>
      </c>
      <c r="T37" s="85" t="str">
        <f t="shared" si="6"/>
        <v/>
      </c>
      <c r="U37" s="83" t="str">
        <f>IFERROR(ROUND(ROUND('1.General Info'!$A$10*INDEX('1.General Info'!$C$42:$C$48,MATCH('2.Rent Roll'!C37,'1.General Info'!$A$42:$A$48,0))/50,0)*50*'2.Rent Roll'!T37/50,0)*50,"")</f>
        <v/>
      </c>
      <c r="V37" s="149" t="str">
        <f>IFERROR(INDEX('1.General Info'!$B$42:$B$48,MATCH('2.Rent Roll'!C37,'1.General Info'!$A$42:$A$48,0)),"")</f>
        <v/>
      </c>
      <c r="X37" s="87" t="str">
        <f>IFERROR(IF(C37="SRO",MAX(MIN(ROUND(ROUND('1.General Info'!$A$10*INDEX('1.General Info'!$C$42:$C$48,MATCH('2.Rent Roll'!C37,'1.General Info'!$A$42:$A$48,0))/50,0)*50*O37/50,0)*50*'1.General Info'!$A$11/12*0.75,IF(Q37="No",ROUND(ROUND('1.General Info'!$A$10*INDEX('1.General Info'!$C$42:$C$48,MATCH('2.Rent Roll'!C37,'1.General Info'!$A$42:$A$48,0))/50,0)*50*P37/50,0)*50*'1.General Info'!$A$11/12*0.75,IFERROR(ROUND(ROUND('1.General Info'!$A$10*INDEX('1.General Info'!$C$42:$C$48,MATCH('2.Rent Roll'!C37,'1.General Info'!$A$42:$A$48,0))/50,0)*50*(MIN(O37,P37)*COUNTIFS($C$11:$C$160,"&lt;&gt;",$Q$11:$Q$160,"Yes")-SUMIFS($M$11:$M$160,$C$11:$C$160,"&lt;&gt;",$Q$11:$Q$160,"Yes")+M37)/50,0)*50*'1.General Info'!$A$11/12*0.75,0))),ROUND(ROUND('1.General Info'!$A$10*INDEX('1.General Info'!$C$42:$C$48,MATCH('2.Rent Roll'!C37,'1.General Info'!$A$42:$A$48,0))/50,0)*50*N37/50,0)*50*'1.General Info'!$A$11/12*0.75),MAX(MIN(ROUND(ROUND('1.General Info'!$A$10*INDEX('1.General Info'!$C$42:$C$48,MATCH('2.Rent Roll'!C37,'1.General Info'!$A$42:$A$48,0))/50,0)*50*O37/50,0)*50*'1.General Info'!$A$11/12,IF(Q37="No",ROUND(ROUND('1.General Info'!$A$10*INDEX('1.General Info'!$C$42:$C$48,MATCH('2.Rent Roll'!C37,'1.General Info'!$A$42:$A$48,0))/50,0)*50*P37/50,0)*50*'1.General Info'!$A$11/12,IFERROR(ROUND(ROUND('1.General Info'!$A$10*INDEX('1.General Info'!$C$42:$C$48,MATCH('2.Rent Roll'!C37,'1.General Info'!$A$42:$A$48,0))/50,0)*50*(MIN(O37,P37)*COUNTIFS($C$11:$C$160,"&lt;&gt;",$Q$11:$Q$160,"Yes")-SUMIFS($M$11:$M$160,$C$11:$C$160,"&lt;&gt;",$Q$11:$Q$160,"Yes")+M37)/50,0)*50*'1.General Info'!$A$11/12,0))),ROUND(ROUND('1.General Info'!$A$10*INDEX('1.General Info'!$C$42:$C$48,MATCH('2.Rent Roll'!C37,'1.General Info'!$A$42:$A$48,0))/50,0)*50*N37/50,0)*50*'1.General Info'!$A$11/12)),"")</f>
        <v/>
      </c>
      <c r="Y37" s="98" t="str">
        <f t="shared" si="0"/>
        <v/>
      </c>
      <c r="Z37" s="85" t="str">
        <f>IFERROR(IF(C37="SRO",(SUM(X37)/0.75*12*(1/'1.General Info'!$A$11))/(ROUND(('1.General Info'!$A$10*INDEX('1.General Info'!$C$42:$C$48,MATCH('2.Rent Roll'!C37,'1.General Info'!$A$42:$A$48,0)))/50,0)*50),(SUM(X37)*12*(1/'1.General Info'!$A$11))/(ROUND(('1.General Info'!$A$10*INDEX('1.General Info'!$C$42:$C$48,MATCH('2.Rent Roll'!C37,'1.General Info'!$A$42:$A$48,0)))/50,0)*50)),"")</f>
        <v/>
      </c>
      <c r="AA37" s="83" t="str">
        <f>IFERROR(ROUND(ROUND('1.General Info'!$A$10*INDEX('1.General Info'!$C$42:$C$48,MATCH('2.Rent Roll'!C37,'1.General Info'!$A$42:$A$48,0))/50,0)*50*'2.Rent Roll'!Z37/50,0)*50,"")</f>
        <v/>
      </c>
      <c r="AB37" s="88" t="str">
        <f>IFERROR(INDEX('1.General Info'!$B$42:$B$48,MATCH('2.Rent Roll'!C37,'1.General Info'!$A$42:$A$48,0)),"")</f>
        <v/>
      </c>
    </row>
    <row r="38" spans="1:28">
      <c r="A38" s="81">
        <f t="shared" si="7"/>
        <v>28</v>
      </c>
      <c r="B38" s="93"/>
      <c r="C38" s="93"/>
      <c r="D38" s="93"/>
      <c r="E38" s="84"/>
      <c r="F38" s="118" t="str">
        <f>IF(E38="","",IFERROR(E38/(ROUND(INDEX('1.General Info'!$I$41:$I$48,MATCH('2.Rent Roll'!D38,'1.General Info'!$H$41:$H$48,0))*'1.General Info'!$A$10/50,0)*50),""))</f>
        <v/>
      </c>
      <c r="G38" s="93"/>
      <c r="H38" s="93"/>
      <c r="I38" s="82"/>
      <c r="J38" s="83" t="str">
        <f>IFERROR(HLOOKUP(C38,'1.General Info'!$D$26:$J$32,7,FALSE),"")</f>
        <v/>
      </c>
      <c r="K38" s="145"/>
      <c r="L38" s="84"/>
      <c r="M38" s="85" t="str">
        <f>IFERROR(IF(L38="","",IF(C38="SRO",(SUM(I38:L38)/0.75*12*(1/'1.General Info'!$A$11))/(ROUND(('1.General Info'!$A$10*INDEX('1.General Info'!$C$42:$C$48,MATCH('2.Rent Roll'!C38,'1.General Info'!$A$42:$A$48,0)))/50,0)*50),(SUM(I38:L38)*12*(1/'1.General Info'!$A$11))/(ROUND(('1.General Info'!$A$10*INDEX('1.General Info'!$C$42:$C$48,MATCH('2.Rent Roll'!C38,'1.General Info'!$A$42:$A$48,0)))/50,0)*50))),"")</f>
        <v/>
      </c>
      <c r="N38" s="86" t="str">
        <f t="shared" si="1"/>
        <v/>
      </c>
      <c r="O38" s="86" t="str">
        <f t="shared" si="2"/>
        <v/>
      </c>
      <c r="P38" s="86" t="str">
        <f t="shared" si="3"/>
        <v/>
      </c>
      <c r="Q38" s="94" t="str">
        <f t="shared" si="4"/>
        <v/>
      </c>
      <c r="R38" s="87" t="str">
        <f>IFERROR(IF(C38="SRO",ROUND(ROUND('1.General Info'!$A$10*INDEX('1.General Info'!$C$42:$C$48,MATCH('2.Rent Roll'!C38,'1.General Info'!$A$42:$A$48,0))/50,0)*50*T38/50,0)*50*'1.General Info'!$A$11/12*0.75,ROUND(ROUND('1.General Info'!$A$10*INDEX('1.General Info'!$C$42:$C$48,MATCH('2.Rent Roll'!C38,'1.General Info'!$A$42:$A$48,0))/50,0)*50*T38/50,0)*50*'1.General Info'!$A$11/12),"")</f>
        <v/>
      </c>
      <c r="S38" s="98" t="str">
        <f t="shared" si="5"/>
        <v/>
      </c>
      <c r="T38" s="85" t="str">
        <f t="shared" si="6"/>
        <v/>
      </c>
      <c r="U38" s="83" t="str">
        <f>IFERROR(ROUND(ROUND('1.General Info'!$A$10*INDEX('1.General Info'!$C$42:$C$48,MATCH('2.Rent Roll'!C38,'1.General Info'!$A$42:$A$48,0))/50,0)*50*'2.Rent Roll'!T38/50,0)*50,"")</f>
        <v/>
      </c>
      <c r="V38" s="149" t="str">
        <f>IFERROR(INDEX('1.General Info'!$B$42:$B$48,MATCH('2.Rent Roll'!C38,'1.General Info'!$A$42:$A$48,0)),"")</f>
        <v/>
      </c>
      <c r="X38" s="87" t="str">
        <f>IFERROR(IF(C38="SRO",MAX(MIN(ROUND(ROUND('1.General Info'!$A$10*INDEX('1.General Info'!$C$42:$C$48,MATCH('2.Rent Roll'!C38,'1.General Info'!$A$42:$A$48,0))/50,0)*50*O38/50,0)*50*'1.General Info'!$A$11/12*0.75,IF(Q38="No",ROUND(ROUND('1.General Info'!$A$10*INDEX('1.General Info'!$C$42:$C$48,MATCH('2.Rent Roll'!C38,'1.General Info'!$A$42:$A$48,0))/50,0)*50*P38/50,0)*50*'1.General Info'!$A$11/12*0.75,IFERROR(ROUND(ROUND('1.General Info'!$A$10*INDEX('1.General Info'!$C$42:$C$48,MATCH('2.Rent Roll'!C38,'1.General Info'!$A$42:$A$48,0))/50,0)*50*(MIN(O38,P38)*COUNTIFS($C$11:$C$160,"&lt;&gt;",$Q$11:$Q$160,"Yes")-SUMIFS($M$11:$M$160,$C$11:$C$160,"&lt;&gt;",$Q$11:$Q$160,"Yes")+M38)/50,0)*50*'1.General Info'!$A$11/12*0.75,0))),ROUND(ROUND('1.General Info'!$A$10*INDEX('1.General Info'!$C$42:$C$48,MATCH('2.Rent Roll'!C38,'1.General Info'!$A$42:$A$48,0))/50,0)*50*N38/50,0)*50*'1.General Info'!$A$11/12*0.75),MAX(MIN(ROUND(ROUND('1.General Info'!$A$10*INDEX('1.General Info'!$C$42:$C$48,MATCH('2.Rent Roll'!C38,'1.General Info'!$A$42:$A$48,0))/50,0)*50*O38/50,0)*50*'1.General Info'!$A$11/12,IF(Q38="No",ROUND(ROUND('1.General Info'!$A$10*INDEX('1.General Info'!$C$42:$C$48,MATCH('2.Rent Roll'!C38,'1.General Info'!$A$42:$A$48,0))/50,0)*50*P38/50,0)*50*'1.General Info'!$A$11/12,IFERROR(ROUND(ROUND('1.General Info'!$A$10*INDEX('1.General Info'!$C$42:$C$48,MATCH('2.Rent Roll'!C38,'1.General Info'!$A$42:$A$48,0))/50,0)*50*(MIN(O38,P38)*COUNTIFS($C$11:$C$160,"&lt;&gt;",$Q$11:$Q$160,"Yes")-SUMIFS($M$11:$M$160,$C$11:$C$160,"&lt;&gt;",$Q$11:$Q$160,"Yes")+M38)/50,0)*50*'1.General Info'!$A$11/12,0))),ROUND(ROUND('1.General Info'!$A$10*INDEX('1.General Info'!$C$42:$C$48,MATCH('2.Rent Roll'!C38,'1.General Info'!$A$42:$A$48,0))/50,0)*50*N38/50,0)*50*'1.General Info'!$A$11/12)),"")</f>
        <v/>
      </c>
      <c r="Y38" s="98" t="str">
        <f t="shared" si="0"/>
        <v/>
      </c>
      <c r="Z38" s="85" t="str">
        <f>IFERROR(IF(C38="SRO",(SUM(X38)/0.75*12*(1/'1.General Info'!$A$11))/(ROUND(('1.General Info'!$A$10*INDEX('1.General Info'!$C$42:$C$48,MATCH('2.Rent Roll'!C38,'1.General Info'!$A$42:$A$48,0)))/50,0)*50),(SUM(X38)*12*(1/'1.General Info'!$A$11))/(ROUND(('1.General Info'!$A$10*INDEX('1.General Info'!$C$42:$C$48,MATCH('2.Rent Roll'!C38,'1.General Info'!$A$42:$A$48,0)))/50,0)*50)),"")</f>
        <v/>
      </c>
      <c r="AA38" s="83" t="str">
        <f>IFERROR(ROUND(ROUND('1.General Info'!$A$10*INDEX('1.General Info'!$C$42:$C$48,MATCH('2.Rent Roll'!C38,'1.General Info'!$A$42:$A$48,0))/50,0)*50*'2.Rent Roll'!Z38/50,0)*50,"")</f>
        <v/>
      </c>
      <c r="AB38" s="88" t="str">
        <f>IFERROR(INDEX('1.General Info'!$B$42:$B$48,MATCH('2.Rent Roll'!C38,'1.General Info'!$A$42:$A$48,0)),"")</f>
        <v/>
      </c>
    </row>
    <row r="39" spans="1:28">
      <c r="A39" s="81">
        <f t="shared" si="7"/>
        <v>29</v>
      </c>
      <c r="B39" s="93"/>
      <c r="C39" s="93"/>
      <c r="D39" s="93"/>
      <c r="E39" s="84"/>
      <c r="F39" s="118" t="str">
        <f>IF(E39="","",IFERROR(E39/(ROUND(INDEX('1.General Info'!$I$41:$I$48,MATCH('2.Rent Roll'!D39,'1.General Info'!$H$41:$H$48,0))*'1.General Info'!$A$10/50,0)*50),""))</f>
        <v/>
      </c>
      <c r="G39" s="93"/>
      <c r="H39" s="93"/>
      <c r="I39" s="82"/>
      <c r="J39" s="83" t="str">
        <f>IFERROR(HLOOKUP(C39,'1.General Info'!$D$26:$J$32,7,FALSE),"")</f>
        <v/>
      </c>
      <c r="K39" s="145"/>
      <c r="L39" s="84"/>
      <c r="M39" s="85" t="str">
        <f>IFERROR(IF(L39="","",IF(C39="SRO",(SUM(I39:L39)/0.75*12*(1/'1.General Info'!$A$11))/(ROUND(('1.General Info'!$A$10*INDEX('1.General Info'!$C$42:$C$48,MATCH('2.Rent Roll'!C39,'1.General Info'!$A$42:$A$48,0)))/50,0)*50),(SUM(I39:L39)*12*(1/'1.General Info'!$A$11))/(ROUND(('1.General Info'!$A$10*INDEX('1.General Info'!$C$42:$C$48,MATCH('2.Rent Roll'!C39,'1.General Info'!$A$42:$A$48,0)))/50,0)*50))),"")</f>
        <v/>
      </c>
      <c r="N39" s="86" t="str">
        <f t="shared" si="1"/>
        <v/>
      </c>
      <c r="O39" s="86" t="str">
        <f t="shared" si="2"/>
        <v/>
      </c>
      <c r="P39" s="86" t="str">
        <f t="shared" si="3"/>
        <v/>
      </c>
      <c r="Q39" s="94" t="str">
        <f t="shared" si="4"/>
        <v/>
      </c>
      <c r="R39" s="87" t="str">
        <f>IFERROR(IF(C39="SRO",ROUND(ROUND('1.General Info'!$A$10*INDEX('1.General Info'!$C$42:$C$48,MATCH('2.Rent Roll'!C39,'1.General Info'!$A$42:$A$48,0))/50,0)*50*T39/50,0)*50*'1.General Info'!$A$11/12*0.75,ROUND(ROUND('1.General Info'!$A$10*INDEX('1.General Info'!$C$42:$C$48,MATCH('2.Rent Roll'!C39,'1.General Info'!$A$42:$A$48,0))/50,0)*50*T39/50,0)*50*'1.General Info'!$A$11/12),"")</f>
        <v/>
      </c>
      <c r="S39" s="98" t="str">
        <f t="shared" si="5"/>
        <v/>
      </c>
      <c r="T39" s="85" t="str">
        <f t="shared" si="6"/>
        <v/>
      </c>
      <c r="U39" s="83" t="str">
        <f>IFERROR(ROUND(ROUND('1.General Info'!$A$10*INDEX('1.General Info'!$C$42:$C$48,MATCH('2.Rent Roll'!C39,'1.General Info'!$A$42:$A$48,0))/50,0)*50*'2.Rent Roll'!T39/50,0)*50,"")</f>
        <v/>
      </c>
      <c r="V39" s="149" t="str">
        <f>IFERROR(INDEX('1.General Info'!$B$42:$B$48,MATCH('2.Rent Roll'!C39,'1.General Info'!$A$42:$A$48,0)),"")</f>
        <v/>
      </c>
      <c r="X39" s="87" t="str">
        <f>IFERROR(IF(C39="SRO",MAX(MIN(ROUND(ROUND('1.General Info'!$A$10*INDEX('1.General Info'!$C$42:$C$48,MATCH('2.Rent Roll'!C39,'1.General Info'!$A$42:$A$48,0))/50,0)*50*O39/50,0)*50*'1.General Info'!$A$11/12*0.75,IF(Q39="No",ROUND(ROUND('1.General Info'!$A$10*INDEX('1.General Info'!$C$42:$C$48,MATCH('2.Rent Roll'!C39,'1.General Info'!$A$42:$A$48,0))/50,0)*50*P39/50,0)*50*'1.General Info'!$A$11/12*0.75,IFERROR(ROUND(ROUND('1.General Info'!$A$10*INDEX('1.General Info'!$C$42:$C$48,MATCH('2.Rent Roll'!C39,'1.General Info'!$A$42:$A$48,0))/50,0)*50*(MIN(O39,P39)*COUNTIFS($C$11:$C$160,"&lt;&gt;",$Q$11:$Q$160,"Yes")-SUMIFS($M$11:$M$160,$C$11:$C$160,"&lt;&gt;",$Q$11:$Q$160,"Yes")+M39)/50,0)*50*'1.General Info'!$A$11/12*0.75,0))),ROUND(ROUND('1.General Info'!$A$10*INDEX('1.General Info'!$C$42:$C$48,MATCH('2.Rent Roll'!C39,'1.General Info'!$A$42:$A$48,0))/50,0)*50*N39/50,0)*50*'1.General Info'!$A$11/12*0.75),MAX(MIN(ROUND(ROUND('1.General Info'!$A$10*INDEX('1.General Info'!$C$42:$C$48,MATCH('2.Rent Roll'!C39,'1.General Info'!$A$42:$A$48,0))/50,0)*50*O39/50,0)*50*'1.General Info'!$A$11/12,IF(Q39="No",ROUND(ROUND('1.General Info'!$A$10*INDEX('1.General Info'!$C$42:$C$48,MATCH('2.Rent Roll'!C39,'1.General Info'!$A$42:$A$48,0))/50,0)*50*P39/50,0)*50*'1.General Info'!$A$11/12,IFERROR(ROUND(ROUND('1.General Info'!$A$10*INDEX('1.General Info'!$C$42:$C$48,MATCH('2.Rent Roll'!C39,'1.General Info'!$A$42:$A$48,0))/50,0)*50*(MIN(O39,P39)*COUNTIFS($C$11:$C$160,"&lt;&gt;",$Q$11:$Q$160,"Yes")-SUMIFS($M$11:$M$160,$C$11:$C$160,"&lt;&gt;",$Q$11:$Q$160,"Yes")+M39)/50,0)*50*'1.General Info'!$A$11/12,0))),ROUND(ROUND('1.General Info'!$A$10*INDEX('1.General Info'!$C$42:$C$48,MATCH('2.Rent Roll'!C39,'1.General Info'!$A$42:$A$48,0))/50,0)*50*N39/50,0)*50*'1.General Info'!$A$11/12)),"")</f>
        <v/>
      </c>
      <c r="Y39" s="98" t="str">
        <f t="shared" si="0"/>
        <v/>
      </c>
      <c r="Z39" s="85" t="str">
        <f>IFERROR(IF(C39="SRO",(SUM(X39)/0.75*12*(1/'1.General Info'!$A$11))/(ROUND(('1.General Info'!$A$10*INDEX('1.General Info'!$C$42:$C$48,MATCH('2.Rent Roll'!C39,'1.General Info'!$A$42:$A$48,0)))/50,0)*50),(SUM(X39)*12*(1/'1.General Info'!$A$11))/(ROUND(('1.General Info'!$A$10*INDEX('1.General Info'!$C$42:$C$48,MATCH('2.Rent Roll'!C39,'1.General Info'!$A$42:$A$48,0)))/50,0)*50)),"")</f>
        <v/>
      </c>
      <c r="AA39" s="83" t="str">
        <f>IFERROR(ROUND(ROUND('1.General Info'!$A$10*INDEX('1.General Info'!$C$42:$C$48,MATCH('2.Rent Roll'!C39,'1.General Info'!$A$42:$A$48,0))/50,0)*50*'2.Rent Roll'!Z39/50,0)*50,"")</f>
        <v/>
      </c>
      <c r="AB39" s="88" t="str">
        <f>IFERROR(INDEX('1.General Info'!$B$42:$B$48,MATCH('2.Rent Roll'!C39,'1.General Info'!$A$42:$A$48,0)),"")</f>
        <v/>
      </c>
    </row>
    <row r="40" spans="1:28">
      <c r="A40" s="81">
        <f t="shared" si="7"/>
        <v>30</v>
      </c>
      <c r="B40" s="93"/>
      <c r="C40" s="93"/>
      <c r="D40" s="93"/>
      <c r="E40" s="84"/>
      <c r="F40" s="118" t="str">
        <f>IF(E40="","",IFERROR(E40/(ROUND(INDEX('1.General Info'!$I$41:$I$48,MATCH('2.Rent Roll'!D40,'1.General Info'!$H$41:$H$48,0))*'1.General Info'!$A$10/50,0)*50),""))</f>
        <v/>
      </c>
      <c r="G40" s="93"/>
      <c r="H40" s="93"/>
      <c r="I40" s="82"/>
      <c r="J40" s="83" t="str">
        <f>IFERROR(HLOOKUP(C40,'1.General Info'!$D$26:$J$32,7,FALSE),"")</f>
        <v/>
      </c>
      <c r="K40" s="145"/>
      <c r="L40" s="84"/>
      <c r="M40" s="85" t="str">
        <f>IFERROR(IF(L40="","",IF(C40="SRO",(SUM(I40:L40)/0.75*12*(1/'1.General Info'!$A$11))/(ROUND(('1.General Info'!$A$10*INDEX('1.General Info'!$C$42:$C$48,MATCH('2.Rent Roll'!C40,'1.General Info'!$A$42:$A$48,0)))/50,0)*50),(SUM(I40:L40)*12*(1/'1.General Info'!$A$11))/(ROUND(('1.General Info'!$A$10*INDEX('1.General Info'!$C$42:$C$48,MATCH('2.Rent Roll'!C40,'1.General Info'!$A$42:$A$48,0)))/50,0)*50))),"")</f>
        <v/>
      </c>
      <c r="N40" s="86" t="str">
        <f t="shared" si="1"/>
        <v/>
      </c>
      <c r="O40" s="86" t="str">
        <f t="shared" si="2"/>
        <v/>
      </c>
      <c r="P40" s="86" t="str">
        <f t="shared" si="3"/>
        <v/>
      </c>
      <c r="Q40" s="94" t="str">
        <f t="shared" si="4"/>
        <v/>
      </c>
      <c r="R40" s="87" t="str">
        <f>IFERROR(IF(C40="SRO",ROUND(ROUND('1.General Info'!$A$10*INDEX('1.General Info'!$C$42:$C$48,MATCH('2.Rent Roll'!C40,'1.General Info'!$A$42:$A$48,0))/50,0)*50*T40/50,0)*50*'1.General Info'!$A$11/12*0.75,ROUND(ROUND('1.General Info'!$A$10*INDEX('1.General Info'!$C$42:$C$48,MATCH('2.Rent Roll'!C40,'1.General Info'!$A$42:$A$48,0))/50,0)*50*T40/50,0)*50*'1.General Info'!$A$11/12),"")</f>
        <v/>
      </c>
      <c r="S40" s="98" t="str">
        <f t="shared" si="5"/>
        <v/>
      </c>
      <c r="T40" s="85" t="str">
        <f t="shared" si="6"/>
        <v/>
      </c>
      <c r="U40" s="83" t="str">
        <f>IFERROR(ROUND(ROUND('1.General Info'!$A$10*INDEX('1.General Info'!$C$42:$C$48,MATCH('2.Rent Roll'!C40,'1.General Info'!$A$42:$A$48,0))/50,0)*50*'2.Rent Roll'!T40/50,0)*50,"")</f>
        <v/>
      </c>
      <c r="V40" s="149" t="str">
        <f>IFERROR(INDEX('1.General Info'!$B$42:$B$48,MATCH('2.Rent Roll'!C40,'1.General Info'!$A$42:$A$48,0)),"")</f>
        <v/>
      </c>
      <c r="X40" s="87" t="str">
        <f>IFERROR(IF(C40="SRO",MAX(MIN(ROUND(ROUND('1.General Info'!$A$10*INDEX('1.General Info'!$C$42:$C$48,MATCH('2.Rent Roll'!C40,'1.General Info'!$A$42:$A$48,0))/50,0)*50*O40/50,0)*50*'1.General Info'!$A$11/12*0.75,IF(Q40="No",ROUND(ROUND('1.General Info'!$A$10*INDEX('1.General Info'!$C$42:$C$48,MATCH('2.Rent Roll'!C40,'1.General Info'!$A$42:$A$48,0))/50,0)*50*P40/50,0)*50*'1.General Info'!$A$11/12*0.75,IFERROR(ROUND(ROUND('1.General Info'!$A$10*INDEX('1.General Info'!$C$42:$C$48,MATCH('2.Rent Roll'!C40,'1.General Info'!$A$42:$A$48,0))/50,0)*50*(MIN(O40,P40)*COUNTIFS($C$11:$C$160,"&lt;&gt;",$Q$11:$Q$160,"Yes")-SUMIFS($M$11:$M$160,$C$11:$C$160,"&lt;&gt;",$Q$11:$Q$160,"Yes")+M40)/50,0)*50*'1.General Info'!$A$11/12*0.75,0))),ROUND(ROUND('1.General Info'!$A$10*INDEX('1.General Info'!$C$42:$C$48,MATCH('2.Rent Roll'!C40,'1.General Info'!$A$42:$A$48,0))/50,0)*50*N40/50,0)*50*'1.General Info'!$A$11/12*0.75),MAX(MIN(ROUND(ROUND('1.General Info'!$A$10*INDEX('1.General Info'!$C$42:$C$48,MATCH('2.Rent Roll'!C40,'1.General Info'!$A$42:$A$48,0))/50,0)*50*O40/50,0)*50*'1.General Info'!$A$11/12,IF(Q40="No",ROUND(ROUND('1.General Info'!$A$10*INDEX('1.General Info'!$C$42:$C$48,MATCH('2.Rent Roll'!C40,'1.General Info'!$A$42:$A$48,0))/50,0)*50*P40/50,0)*50*'1.General Info'!$A$11/12,IFERROR(ROUND(ROUND('1.General Info'!$A$10*INDEX('1.General Info'!$C$42:$C$48,MATCH('2.Rent Roll'!C40,'1.General Info'!$A$42:$A$48,0))/50,0)*50*(MIN(O40,P40)*COUNTIFS($C$11:$C$160,"&lt;&gt;",$Q$11:$Q$160,"Yes")-SUMIFS($M$11:$M$160,$C$11:$C$160,"&lt;&gt;",$Q$11:$Q$160,"Yes")+M40)/50,0)*50*'1.General Info'!$A$11/12,0))),ROUND(ROUND('1.General Info'!$A$10*INDEX('1.General Info'!$C$42:$C$48,MATCH('2.Rent Roll'!C40,'1.General Info'!$A$42:$A$48,0))/50,0)*50*N40/50,0)*50*'1.General Info'!$A$11/12)),"")</f>
        <v/>
      </c>
      <c r="Y40" s="98" t="str">
        <f t="shared" si="0"/>
        <v/>
      </c>
      <c r="Z40" s="85" t="str">
        <f>IFERROR(IF(C40="SRO",(SUM(X40)/0.75*12*(1/'1.General Info'!$A$11))/(ROUND(('1.General Info'!$A$10*INDEX('1.General Info'!$C$42:$C$48,MATCH('2.Rent Roll'!C40,'1.General Info'!$A$42:$A$48,0)))/50,0)*50),(SUM(X40)*12*(1/'1.General Info'!$A$11))/(ROUND(('1.General Info'!$A$10*INDEX('1.General Info'!$C$42:$C$48,MATCH('2.Rent Roll'!C40,'1.General Info'!$A$42:$A$48,0)))/50,0)*50)),"")</f>
        <v/>
      </c>
      <c r="AA40" s="83" t="str">
        <f>IFERROR(ROUND(ROUND('1.General Info'!$A$10*INDEX('1.General Info'!$C$42:$C$48,MATCH('2.Rent Roll'!C40,'1.General Info'!$A$42:$A$48,0))/50,0)*50*'2.Rent Roll'!Z40/50,0)*50,"")</f>
        <v/>
      </c>
      <c r="AB40" s="88" t="str">
        <f>IFERROR(INDEX('1.General Info'!$B$42:$B$48,MATCH('2.Rent Roll'!C40,'1.General Info'!$A$42:$A$48,0)),"")</f>
        <v/>
      </c>
    </row>
    <row r="41" spans="1:28">
      <c r="A41" s="81">
        <f t="shared" si="7"/>
        <v>31</v>
      </c>
      <c r="B41" s="93"/>
      <c r="C41" s="93"/>
      <c r="D41" s="93"/>
      <c r="E41" s="84"/>
      <c r="F41" s="118" t="str">
        <f>IF(E41="","",IFERROR(E41/(ROUND(INDEX('1.General Info'!$I$41:$I$48,MATCH('2.Rent Roll'!D41,'1.General Info'!$H$41:$H$48,0))*'1.General Info'!$A$10/50,0)*50),""))</f>
        <v/>
      </c>
      <c r="G41" s="93"/>
      <c r="H41" s="93"/>
      <c r="I41" s="82"/>
      <c r="J41" s="83" t="str">
        <f>IFERROR(HLOOKUP(C41,'1.General Info'!$D$26:$J$32,7,FALSE),"")</f>
        <v/>
      </c>
      <c r="K41" s="145"/>
      <c r="L41" s="84"/>
      <c r="M41" s="85" t="str">
        <f>IFERROR(IF(L41="","",IF(C41="SRO",(SUM(I41:L41)/0.75*12*(1/'1.General Info'!$A$11))/(ROUND(('1.General Info'!$A$10*INDEX('1.General Info'!$C$42:$C$48,MATCH('2.Rent Roll'!C41,'1.General Info'!$A$42:$A$48,0)))/50,0)*50),(SUM(I41:L41)*12*(1/'1.General Info'!$A$11))/(ROUND(('1.General Info'!$A$10*INDEX('1.General Info'!$C$42:$C$48,MATCH('2.Rent Roll'!C41,'1.General Info'!$A$42:$A$48,0)))/50,0)*50))),"")</f>
        <v/>
      </c>
      <c r="N41" s="86" t="str">
        <f t="shared" si="1"/>
        <v/>
      </c>
      <c r="O41" s="86" t="str">
        <f t="shared" si="2"/>
        <v/>
      </c>
      <c r="P41" s="86" t="str">
        <f t="shared" si="3"/>
        <v/>
      </c>
      <c r="Q41" s="94" t="str">
        <f t="shared" si="4"/>
        <v/>
      </c>
      <c r="R41" s="87" t="str">
        <f>IFERROR(IF(C41="SRO",ROUND(ROUND('1.General Info'!$A$10*INDEX('1.General Info'!$C$42:$C$48,MATCH('2.Rent Roll'!C41,'1.General Info'!$A$42:$A$48,0))/50,0)*50*T41/50,0)*50*'1.General Info'!$A$11/12*0.75,ROUND(ROUND('1.General Info'!$A$10*INDEX('1.General Info'!$C$42:$C$48,MATCH('2.Rent Roll'!C41,'1.General Info'!$A$42:$A$48,0))/50,0)*50*T41/50,0)*50*'1.General Info'!$A$11/12),"")</f>
        <v/>
      </c>
      <c r="S41" s="98" t="str">
        <f t="shared" si="5"/>
        <v/>
      </c>
      <c r="T41" s="85" t="str">
        <f t="shared" si="6"/>
        <v/>
      </c>
      <c r="U41" s="83" t="str">
        <f>IFERROR(ROUND(ROUND('1.General Info'!$A$10*INDEX('1.General Info'!$C$42:$C$48,MATCH('2.Rent Roll'!C41,'1.General Info'!$A$42:$A$48,0))/50,0)*50*'2.Rent Roll'!T41/50,0)*50,"")</f>
        <v/>
      </c>
      <c r="V41" s="149" t="str">
        <f>IFERROR(INDEX('1.General Info'!$B$42:$B$48,MATCH('2.Rent Roll'!C41,'1.General Info'!$A$42:$A$48,0)),"")</f>
        <v/>
      </c>
      <c r="X41" s="87" t="str">
        <f>IFERROR(IF(C41="SRO",MAX(MIN(ROUND(ROUND('1.General Info'!$A$10*INDEX('1.General Info'!$C$42:$C$48,MATCH('2.Rent Roll'!C41,'1.General Info'!$A$42:$A$48,0))/50,0)*50*O41/50,0)*50*'1.General Info'!$A$11/12*0.75,IF(Q41="No",ROUND(ROUND('1.General Info'!$A$10*INDEX('1.General Info'!$C$42:$C$48,MATCH('2.Rent Roll'!C41,'1.General Info'!$A$42:$A$48,0))/50,0)*50*P41/50,0)*50*'1.General Info'!$A$11/12*0.75,IFERROR(ROUND(ROUND('1.General Info'!$A$10*INDEX('1.General Info'!$C$42:$C$48,MATCH('2.Rent Roll'!C41,'1.General Info'!$A$42:$A$48,0))/50,0)*50*(MIN(O41,P41)*COUNTIFS($C$11:$C$160,"&lt;&gt;",$Q$11:$Q$160,"Yes")-SUMIFS($M$11:$M$160,$C$11:$C$160,"&lt;&gt;",$Q$11:$Q$160,"Yes")+M41)/50,0)*50*'1.General Info'!$A$11/12*0.75,0))),ROUND(ROUND('1.General Info'!$A$10*INDEX('1.General Info'!$C$42:$C$48,MATCH('2.Rent Roll'!C41,'1.General Info'!$A$42:$A$48,0))/50,0)*50*N41/50,0)*50*'1.General Info'!$A$11/12*0.75),MAX(MIN(ROUND(ROUND('1.General Info'!$A$10*INDEX('1.General Info'!$C$42:$C$48,MATCH('2.Rent Roll'!C41,'1.General Info'!$A$42:$A$48,0))/50,0)*50*O41/50,0)*50*'1.General Info'!$A$11/12,IF(Q41="No",ROUND(ROUND('1.General Info'!$A$10*INDEX('1.General Info'!$C$42:$C$48,MATCH('2.Rent Roll'!C41,'1.General Info'!$A$42:$A$48,0))/50,0)*50*P41/50,0)*50*'1.General Info'!$A$11/12,IFERROR(ROUND(ROUND('1.General Info'!$A$10*INDEX('1.General Info'!$C$42:$C$48,MATCH('2.Rent Roll'!C41,'1.General Info'!$A$42:$A$48,0))/50,0)*50*(MIN(O41,P41)*COUNTIFS($C$11:$C$160,"&lt;&gt;",$Q$11:$Q$160,"Yes")-SUMIFS($M$11:$M$160,$C$11:$C$160,"&lt;&gt;",$Q$11:$Q$160,"Yes")+M41)/50,0)*50*'1.General Info'!$A$11/12,0))),ROUND(ROUND('1.General Info'!$A$10*INDEX('1.General Info'!$C$42:$C$48,MATCH('2.Rent Roll'!C41,'1.General Info'!$A$42:$A$48,0))/50,0)*50*N41/50,0)*50*'1.General Info'!$A$11/12)),"")</f>
        <v/>
      </c>
      <c r="Y41" s="98" t="str">
        <f t="shared" si="0"/>
        <v/>
      </c>
      <c r="Z41" s="85" t="str">
        <f>IFERROR(IF(C41="SRO",(SUM(X41)/0.75*12*(1/'1.General Info'!$A$11))/(ROUND(('1.General Info'!$A$10*INDEX('1.General Info'!$C$42:$C$48,MATCH('2.Rent Roll'!C41,'1.General Info'!$A$42:$A$48,0)))/50,0)*50),(SUM(X41)*12*(1/'1.General Info'!$A$11))/(ROUND(('1.General Info'!$A$10*INDEX('1.General Info'!$C$42:$C$48,MATCH('2.Rent Roll'!C41,'1.General Info'!$A$42:$A$48,0)))/50,0)*50)),"")</f>
        <v/>
      </c>
      <c r="AA41" s="83" t="str">
        <f>IFERROR(ROUND(ROUND('1.General Info'!$A$10*INDEX('1.General Info'!$C$42:$C$48,MATCH('2.Rent Roll'!C41,'1.General Info'!$A$42:$A$48,0))/50,0)*50*'2.Rent Roll'!Z41/50,0)*50,"")</f>
        <v/>
      </c>
      <c r="AB41" s="88" t="str">
        <f>IFERROR(INDEX('1.General Info'!$B$42:$B$48,MATCH('2.Rent Roll'!C41,'1.General Info'!$A$42:$A$48,0)),"")</f>
        <v/>
      </c>
    </row>
    <row r="42" spans="1:28">
      <c r="A42" s="81">
        <f t="shared" si="7"/>
        <v>32</v>
      </c>
      <c r="B42" s="93"/>
      <c r="C42" s="93"/>
      <c r="D42" s="93"/>
      <c r="E42" s="84"/>
      <c r="F42" s="118" t="str">
        <f>IF(E42="","",IFERROR(E42/(ROUND(INDEX('1.General Info'!$I$41:$I$48,MATCH('2.Rent Roll'!D42,'1.General Info'!$H$41:$H$48,0))*'1.General Info'!$A$10/50,0)*50),""))</f>
        <v/>
      </c>
      <c r="G42" s="93"/>
      <c r="H42" s="93"/>
      <c r="I42" s="82"/>
      <c r="J42" s="83" t="str">
        <f>IFERROR(HLOOKUP(C42,'1.General Info'!$D$26:$J$32,7,FALSE),"")</f>
        <v/>
      </c>
      <c r="K42" s="145"/>
      <c r="L42" s="84"/>
      <c r="M42" s="85" t="str">
        <f>IFERROR(IF(L42="","",IF(C42="SRO",(SUM(I42:L42)/0.75*12*(1/'1.General Info'!$A$11))/(ROUND(('1.General Info'!$A$10*INDEX('1.General Info'!$C$42:$C$48,MATCH('2.Rent Roll'!C42,'1.General Info'!$A$42:$A$48,0)))/50,0)*50),(SUM(I42:L42)*12*(1/'1.General Info'!$A$11))/(ROUND(('1.General Info'!$A$10*INDEX('1.General Info'!$C$42:$C$48,MATCH('2.Rent Roll'!C42,'1.General Info'!$A$42:$A$48,0)))/50,0)*50))),"")</f>
        <v/>
      </c>
      <c r="N42" s="86" t="str">
        <f t="shared" si="1"/>
        <v/>
      </c>
      <c r="O42" s="86" t="str">
        <f t="shared" si="2"/>
        <v/>
      </c>
      <c r="P42" s="86" t="str">
        <f t="shared" si="3"/>
        <v/>
      </c>
      <c r="Q42" s="94" t="str">
        <f t="shared" si="4"/>
        <v/>
      </c>
      <c r="R42" s="87" t="str">
        <f>IFERROR(IF(C42="SRO",ROUND(ROUND('1.General Info'!$A$10*INDEX('1.General Info'!$C$42:$C$48,MATCH('2.Rent Roll'!C42,'1.General Info'!$A$42:$A$48,0))/50,0)*50*T42/50,0)*50*'1.General Info'!$A$11/12*0.75,ROUND(ROUND('1.General Info'!$A$10*INDEX('1.General Info'!$C$42:$C$48,MATCH('2.Rent Roll'!C42,'1.General Info'!$A$42:$A$48,0))/50,0)*50*T42/50,0)*50*'1.General Info'!$A$11/12),"")</f>
        <v/>
      </c>
      <c r="S42" s="98" t="str">
        <f t="shared" si="5"/>
        <v/>
      </c>
      <c r="T42" s="85" t="str">
        <f t="shared" si="6"/>
        <v/>
      </c>
      <c r="U42" s="83" t="str">
        <f>IFERROR(ROUND(ROUND('1.General Info'!$A$10*INDEX('1.General Info'!$C$42:$C$48,MATCH('2.Rent Roll'!C42,'1.General Info'!$A$42:$A$48,0))/50,0)*50*'2.Rent Roll'!T42/50,0)*50,"")</f>
        <v/>
      </c>
      <c r="V42" s="149" t="str">
        <f>IFERROR(INDEX('1.General Info'!$B$42:$B$48,MATCH('2.Rent Roll'!C42,'1.General Info'!$A$42:$A$48,0)),"")</f>
        <v/>
      </c>
      <c r="X42" s="87" t="str">
        <f>IFERROR(IF(C42="SRO",MAX(MIN(ROUND(ROUND('1.General Info'!$A$10*INDEX('1.General Info'!$C$42:$C$48,MATCH('2.Rent Roll'!C42,'1.General Info'!$A$42:$A$48,0))/50,0)*50*O42/50,0)*50*'1.General Info'!$A$11/12*0.75,IF(Q42="No",ROUND(ROUND('1.General Info'!$A$10*INDEX('1.General Info'!$C$42:$C$48,MATCH('2.Rent Roll'!C42,'1.General Info'!$A$42:$A$48,0))/50,0)*50*P42/50,0)*50*'1.General Info'!$A$11/12*0.75,IFERROR(ROUND(ROUND('1.General Info'!$A$10*INDEX('1.General Info'!$C$42:$C$48,MATCH('2.Rent Roll'!C42,'1.General Info'!$A$42:$A$48,0))/50,0)*50*(MIN(O42,P42)*COUNTIFS($C$11:$C$160,"&lt;&gt;",$Q$11:$Q$160,"Yes")-SUMIFS($M$11:$M$160,$C$11:$C$160,"&lt;&gt;",$Q$11:$Q$160,"Yes")+M42)/50,0)*50*'1.General Info'!$A$11/12*0.75,0))),ROUND(ROUND('1.General Info'!$A$10*INDEX('1.General Info'!$C$42:$C$48,MATCH('2.Rent Roll'!C42,'1.General Info'!$A$42:$A$48,0))/50,0)*50*N42/50,0)*50*'1.General Info'!$A$11/12*0.75),MAX(MIN(ROUND(ROUND('1.General Info'!$A$10*INDEX('1.General Info'!$C$42:$C$48,MATCH('2.Rent Roll'!C42,'1.General Info'!$A$42:$A$48,0))/50,0)*50*O42/50,0)*50*'1.General Info'!$A$11/12,IF(Q42="No",ROUND(ROUND('1.General Info'!$A$10*INDEX('1.General Info'!$C$42:$C$48,MATCH('2.Rent Roll'!C42,'1.General Info'!$A$42:$A$48,0))/50,0)*50*P42/50,0)*50*'1.General Info'!$A$11/12,IFERROR(ROUND(ROUND('1.General Info'!$A$10*INDEX('1.General Info'!$C$42:$C$48,MATCH('2.Rent Roll'!C42,'1.General Info'!$A$42:$A$48,0))/50,0)*50*(MIN(O42,P42)*COUNTIFS($C$11:$C$160,"&lt;&gt;",$Q$11:$Q$160,"Yes")-SUMIFS($M$11:$M$160,$C$11:$C$160,"&lt;&gt;",$Q$11:$Q$160,"Yes")+M42)/50,0)*50*'1.General Info'!$A$11/12,0))),ROUND(ROUND('1.General Info'!$A$10*INDEX('1.General Info'!$C$42:$C$48,MATCH('2.Rent Roll'!C42,'1.General Info'!$A$42:$A$48,0))/50,0)*50*N42/50,0)*50*'1.General Info'!$A$11/12)),"")</f>
        <v/>
      </c>
      <c r="Y42" s="98" t="str">
        <f t="shared" si="0"/>
        <v/>
      </c>
      <c r="Z42" s="85" t="str">
        <f>IFERROR(IF(C42="SRO",(SUM(X42)/0.75*12*(1/'1.General Info'!$A$11))/(ROUND(('1.General Info'!$A$10*INDEX('1.General Info'!$C$42:$C$48,MATCH('2.Rent Roll'!C42,'1.General Info'!$A$42:$A$48,0)))/50,0)*50),(SUM(X42)*12*(1/'1.General Info'!$A$11))/(ROUND(('1.General Info'!$A$10*INDEX('1.General Info'!$C$42:$C$48,MATCH('2.Rent Roll'!C42,'1.General Info'!$A$42:$A$48,0)))/50,0)*50)),"")</f>
        <v/>
      </c>
      <c r="AA42" s="83" t="str">
        <f>IFERROR(ROUND(ROUND('1.General Info'!$A$10*INDEX('1.General Info'!$C$42:$C$48,MATCH('2.Rent Roll'!C42,'1.General Info'!$A$42:$A$48,0))/50,0)*50*'2.Rent Roll'!Z42/50,0)*50,"")</f>
        <v/>
      </c>
      <c r="AB42" s="88" t="str">
        <f>IFERROR(INDEX('1.General Info'!$B$42:$B$48,MATCH('2.Rent Roll'!C42,'1.General Info'!$A$42:$A$48,0)),"")</f>
        <v/>
      </c>
    </row>
    <row r="43" spans="1:28">
      <c r="A43" s="81">
        <f t="shared" si="7"/>
        <v>33</v>
      </c>
      <c r="B43" s="93"/>
      <c r="C43" s="93"/>
      <c r="D43" s="93"/>
      <c r="E43" s="84"/>
      <c r="F43" s="118" t="str">
        <f>IF(E43="","",IFERROR(E43/(ROUND(INDEX('1.General Info'!$I$41:$I$48,MATCH('2.Rent Roll'!D43,'1.General Info'!$H$41:$H$48,0))*'1.General Info'!$A$10/50,0)*50),""))</f>
        <v/>
      </c>
      <c r="G43" s="93"/>
      <c r="H43" s="93"/>
      <c r="I43" s="82"/>
      <c r="J43" s="83" t="str">
        <f>IFERROR(HLOOKUP(C43,'1.General Info'!$D$26:$J$32,7,FALSE),"")</f>
        <v/>
      </c>
      <c r="K43" s="145"/>
      <c r="L43" s="84"/>
      <c r="M43" s="85" t="str">
        <f>IFERROR(IF(L43="","",IF(C43="SRO",(SUM(I43:L43)/0.75*12*(1/'1.General Info'!$A$11))/(ROUND(('1.General Info'!$A$10*INDEX('1.General Info'!$C$42:$C$48,MATCH('2.Rent Roll'!C43,'1.General Info'!$A$42:$A$48,0)))/50,0)*50),(SUM(I43:L43)*12*(1/'1.General Info'!$A$11))/(ROUND(('1.General Info'!$A$10*INDEX('1.General Info'!$C$42:$C$48,MATCH('2.Rent Roll'!C43,'1.General Info'!$A$42:$A$48,0)))/50,0)*50))),"")</f>
        <v/>
      </c>
      <c r="N43" s="86" t="str">
        <f t="shared" si="1"/>
        <v/>
      </c>
      <c r="O43" s="86" t="str">
        <f t="shared" si="2"/>
        <v/>
      </c>
      <c r="P43" s="86" t="str">
        <f t="shared" si="3"/>
        <v/>
      </c>
      <c r="Q43" s="94" t="str">
        <f t="shared" si="4"/>
        <v/>
      </c>
      <c r="R43" s="87" t="str">
        <f>IFERROR(IF(C43="SRO",ROUND(ROUND('1.General Info'!$A$10*INDEX('1.General Info'!$C$42:$C$48,MATCH('2.Rent Roll'!C43,'1.General Info'!$A$42:$A$48,0))/50,0)*50*T43/50,0)*50*'1.General Info'!$A$11/12*0.75,ROUND(ROUND('1.General Info'!$A$10*INDEX('1.General Info'!$C$42:$C$48,MATCH('2.Rent Roll'!C43,'1.General Info'!$A$42:$A$48,0))/50,0)*50*T43/50,0)*50*'1.General Info'!$A$11/12),"")</f>
        <v/>
      </c>
      <c r="S43" s="98" t="str">
        <f t="shared" si="5"/>
        <v/>
      </c>
      <c r="T43" s="85" t="str">
        <f t="shared" si="6"/>
        <v/>
      </c>
      <c r="U43" s="83" t="str">
        <f>IFERROR(ROUND(ROUND('1.General Info'!$A$10*INDEX('1.General Info'!$C$42:$C$48,MATCH('2.Rent Roll'!C43,'1.General Info'!$A$42:$A$48,0))/50,0)*50*'2.Rent Roll'!T43/50,0)*50,"")</f>
        <v/>
      </c>
      <c r="V43" s="149" t="str">
        <f>IFERROR(INDEX('1.General Info'!$B$42:$B$48,MATCH('2.Rent Roll'!C43,'1.General Info'!$A$42:$A$48,0)),"")</f>
        <v/>
      </c>
      <c r="X43" s="87" t="str">
        <f>IFERROR(IF(C43="SRO",MAX(MIN(ROUND(ROUND('1.General Info'!$A$10*INDEX('1.General Info'!$C$42:$C$48,MATCH('2.Rent Roll'!C43,'1.General Info'!$A$42:$A$48,0))/50,0)*50*O43/50,0)*50*'1.General Info'!$A$11/12*0.75,IF(Q43="No",ROUND(ROUND('1.General Info'!$A$10*INDEX('1.General Info'!$C$42:$C$48,MATCH('2.Rent Roll'!C43,'1.General Info'!$A$42:$A$48,0))/50,0)*50*P43/50,0)*50*'1.General Info'!$A$11/12*0.75,IFERROR(ROUND(ROUND('1.General Info'!$A$10*INDEX('1.General Info'!$C$42:$C$48,MATCH('2.Rent Roll'!C43,'1.General Info'!$A$42:$A$48,0))/50,0)*50*(MIN(O43,P43)*COUNTIFS($C$11:$C$160,"&lt;&gt;",$Q$11:$Q$160,"Yes")-SUMIFS($M$11:$M$160,$C$11:$C$160,"&lt;&gt;",$Q$11:$Q$160,"Yes")+M43)/50,0)*50*'1.General Info'!$A$11/12*0.75,0))),ROUND(ROUND('1.General Info'!$A$10*INDEX('1.General Info'!$C$42:$C$48,MATCH('2.Rent Roll'!C43,'1.General Info'!$A$42:$A$48,0))/50,0)*50*N43/50,0)*50*'1.General Info'!$A$11/12*0.75),MAX(MIN(ROUND(ROUND('1.General Info'!$A$10*INDEX('1.General Info'!$C$42:$C$48,MATCH('2.Rent Roll'!C43,'1.General Info'!$A$42:$A$48,0))/50,0)*50*O43/50,0)*50*'1.General Info'!$A$11/12,IF(Q43="No",ROUND(ROUND('1.General Info'!$A$10*INDEX('1.General Info'!$C$42:$C$48,MATCH('2.Rent Roll'!C43,'1.General Info'!$A$42:$A$48,0))/50,0)*50*P43/50,0)*50*'1.General Info'!$A$11/12,IFERROR(ROUND(ROUND('1.General Info'!$A$10*INDEX('1.General Info'!$C$42:$C$48,MATCH('2.Rent Roll'!C43,'1.General Info'!$A$42:$A$48,0))/50,0)*50*(MIN(O43,P43)*COUNTIFS($C$11:$C$160,"&lt;&gt;",$Q$11:$Q$160,"Yes")-SUMIFS($M$11:$M$160,$C$11:$C$160,"&lt;&gt;",$Q$11:$Q$160,"Yes")+M43)/50,0)*50*'1.General Info'!$A$11/12,0))),ROUND(ROUND('1.General Info'!$A$10*INDEX('1.General Info'!$C$42:$C$48,MATCH('2.Rent Roll'!C43,'1.General Info'!$A$42:$A$48,0))/50,0)*50*N43/50,0)*50*'1.General Info'!$A$11/12)),"")</f>
        <v/>
      </c>
      <c r="Y43" s="98" t="str">
        <f t="shared" ref="Y43:Y74" si="8">IFERROR(IF(X43="","",X43-J43),"")</f>
        <v/>
      </c>
      <c r="Z43" s="85" t="str">
        <f>IFERROR(IF(C43="SRO",(SUM(X43)/0.75*12*(1/'1.General Info'!$A$11))/(ROUND(('1.General Info'!$A$10*INDEX('1.General Info'!$C$42:$C$48,MATCH('2.Rent Roll'!C43,'1.General Info'!$A$42:$A$48,0)))/50,0)*50),(SUM(X43)*12*(1/'1.General Info'!$A$11))/(ROUND(('1.General Info'!$A$10*INDEX('1.General Info'!$C$42:$C$48,MATCH('2.Rent Roll'!C43,'1.General Info'!$A$42:$A$48,0)))/50,0)*50)),"")</f>
        <v/>
      </c>
      <c r="AA43" s="83" t="str">
        <f>IFERROR(ROUND(ROUND('1.General Info'!$A$10*INDEX('1.General Info'!$C$42:$C$48,MATCH('2.Rent Roll'!C43,'1.General Info'!$A$42:$A$48,0))/50,0)*50*'2.Rent Roll'!Z43/50,0)*50,"")</f>
        <v/>
      </c>
      <c r="AB43" s="88" t="str">
        <f>IFERROR(INDEX('1.General Info'!$B$42:$B$48,MATCH('2.Rent Roll'!C43,'1.General Info'!$A$42:$A$48,0)),"")</f>
        <v/>
      </c>
    </row>
    <row r="44" spans="1:28">
      <c r="A44" s="81">
        <f t="shared" si="7"/>
        <v>34</v>
      </c>
      <c r="B44" s="93"/>
      <c r="C44" s="93"/>
      <c r="D44" s="93"/>
      <c r="E44" s="84"/>
      <c r="F44" s="118" t="str">
        <f>IF(E44="","",IFERROR(E44/(ROUND(INDEX('1.General Info'!$I$41:$I$48,MATCH('2.Rent Roll'!D44,'1.General Info'!$H$41:$H$48,0))*'1.General Info'!$A$10/50,0)*50),""))</f>
        <v/>
      </c>
      <c r="G44" s="93"/>
      <c r="H44" s="93"/>
      <c r="I44" s="82"/>
      <c r="J44" s="83" t="str">
        <f>IFERROR(HLOOKUP(C44,'1.General Info'!$D$26:$J$32,7,FALSE),"")</f>
        <v/>
      </c>
      <c r="K44" s="145"/>
      <c r="L44" s="84"/>
      <c r="M44" s="85" t="str">
        <f>IFERROR(IF(L44="","",IF(C44="SRO",(SUM(I44:L44)/0.75*12*(1/'1.General Info'!$A$11))/(ROUND(('1.General Info'!$A$10*INDEX('1.General Info'!$C$42:$C$48,MATCH('2.Rent Roll'!C44,'1.General Info'!$A$42:$A$48,0)))/50,0)*50),(SUM(I44:L44)*12*(1/'1.General Info'!$A$11))/(ROUND(('1.General Info'!$A$10*INDEX('1.General Info'!$C$42:$C$48,MATCH('2.Rent Roll'!C44,'1.General Info'!$A$42:$A$48,0)))/50,0)*50))),"")</f>
        <v/>
      </c>
      <c r="N44" s="86" t="str">
        <f t="shared" si="1"/>
        <v/>
      </c>
      <c r="O44" s="86" t="str">
        <f t="shared" si="2"/>
        <v/>
      </c>
      <c r="P44" s="86" t="str">
        <f t="shared" si="3"/>
        <v/>
      </c>
      <c r="Q44" s="94" t="str">
        <f t="shared" si="4"/>
        <v/>
      </c>
      <c r="R44" s="87" t="str">
        <f>IFERROR(IF(C44="SRO",ROUND(ROUND('1.General Info'!$A$10*INDEX('1.General Info'!$C$42:$C$48,MATCH('2.Rent Roll'!C44,'1.General Info'!$A$42:$A$48,0))/50,0)*50*T44/50,0)*50*'1.General Info'!$A$11/12*0.75,ROUND(ROUND('1.General Info'!$A$10*INDEX('1.General Info'!$C$42:$C$48,MATCH('2.Rent Roll'!C44,'1.General Info'!$A$42:$A$48,0))/50,0)*50*T44/50,0)*50*'1.General Info'!$A$11/12),"")</f>
        <v/>
      </c>
      <c r="S44" s="98" t="str">
        <f t="shared" si="5"/>
        <v/>
      </c>
      <c r="T44" s="85" t="str">
        <f t="shared" si="6"/>
        <v/>
      </c>
      <c r="U44" s="83" t="str">
        <f>IFERROR(ROUND(ROUND('1.General Info'!$A$10*INDEX('1.General Info'!$C$42:$C$48,MATCH('2.Rent Roll'!C44,'1.General Info'!$A$42:$A$48,0))/50,0)*50*'2.Rent Roll'!T44/50,0)*50,"")</f>
        <v/>
      </c>
      <c r="V44" s="149" t="str">
        <f>IFERROR(INDEX('1.General Info'!$B$42:$B$48,MATCH('2.Rent Roll'!C44,'1.General Info'!$A$42:$A$48,0)),"")</f>
        <v/>
      </c>
      <c r="X44" s="87" t="str">
        <f>IFERROR(IF(C44="SRO",MAX(MIN(ROUND(ROUND('1.General Info'!$A$10*INDEX('1.General Info'!$C$42:$C$48,MATCH('2.Rent Roll'!C44,'1.General Info'!$A$42:$A$48,0))/50,0)*50*O44/50,0)*50*'1.General Info'!$A$11/12*0.75,IF(Q44="No",ROUND(ROUND('1.General Info'!$A$10*INDEX('1.General Info'!$C$42:$C$48,MATCH('2.Rent Roll'!C44,'1.General Info'!$A$42:$A$48,0))/50,0)*50*P44/50,0)*50*'1.General Info'!$A$11/12*0.75,IFERROR(ROUND(ROUND('1.General Info'!$A$10*INDEX('1.General Info'!$C$42:$C$48,MATCH('2.Rent Roll'!C44,'1.General Info'!$A$42:$A$48,0))/50,0)*50*(MIN(O44,P44)*COUNTIFS($C$11:$C$160,"&lt;&gt;",$Q$11:$Q$160,"Yes")-SUMIFS($M$11:$M$160,$C$11:$C$160,"&lt;&gt;",$Q$11:$Q$160,"Yes")+M44)/50,0)*50*'1.General Info'!$A$11/12*0.75,0))),ROUND(ROUND('1.General Info'!$A$10*INDEX('1.General Info'!$C$42:$C$48,MATCH('2.Rent Roll'!C44,'1.General Info'!$A$42:$A$48,0))/50,0)*50*N44/50,0)*50*'1.General Info'!$A$11/12*0.75),MAX(MIN(ROUND(ROUND('1.General Info'!$A$10*INDEX('1.General Info'!$C$42:$C$48,MATCH('2.Rent Roll'!C44,'1.General Info'!$A$42:$A$48,0))/50,0)*50*O44/50,0)*50*'1.General Info'!$A$11/12,IF(Q44="No",ROUND(ROUND('1.General Info'!$A$10*INDEX('1.General Info'!$C$42:$C$48,MATCH('2.Rent Roll'!C44,'1.General Info'!$A$42:$A$48,0))/50,0)*50*P44/50,0)*50*'1.General Info'!$A$11/12,IFERROR(ROUND(ROUND('1.General Info'!$A$10*INDEX('1.General Info'!$C$42:$C$48,MATCH('2.Rent Roll'!C44,'1.General Info'!$A$42:$A$48,0))/50,0)*50*(MIN(O44,P44)*COUNTIFS($C$11:$C$160,"&lt;&gt;",$Q$11:$Q$160,"Yes")-SUMIFS($M$11:$M$160,$C$11:$C$160,"&lt;&gt;",$Q$11:$Q$160,"Yes")+M44)/50,0)*50*'1.General Info'!$A$11/12,0))),ROUND(ROUND('1.General Info'!$A$10*INDEX('1.General Info'!$C$42:$C$48,MATCH('2.Rent Roll'!C44,'1.General Info'!$A$42:$A$48,0))/50,0)*50*N44/50,0)*50*'1.General Info'!$A$11/12)),"")</f>
        <v/>
      </c>
      <c r="Y44" s="98" t="str">
        <f t="shared" si="8"/>
        <v/>
      </c>
      <c r="Z44" s="85" t="str">
        <f>IFERROR(IF(C44="SRO",(SUM(X44)/0.75*12*(1/'1.General Info'!$A$11))/(ROUND(('1.General Info'!$A$10*INDEX('1.General Info'!$C$42:$C$48,MATCH('2.Rent Roll'!C44,'1.General Info'!$A$42:$A$48,0)))/50,0)*50),(SUM(X44)*12*(1/'1.General Info'!$A$11))/(ROUND(('1.General Info'!$A$10*INDEX('1.General Info'!$C$42:$C$48,MATCH('2.Rent Roll'!C44,'1.General Info'!$A$42:$A$48,0)))/50,0)*50)),"")</f>
        <v/>
      </c>
      <c r="AA44" s="83" t="str">
        <f>IFERROR(ROUND(ROUND('1.General Info'!$A$10*INDEX('1.General Info'!$C$42:$C$48,MATCH('2.Rent Roll'!C44,'1.General Info'!$A$42:$A$48,0))/50,0)*50*'2.Rent Roll'!Z44/50,0)*50,"")</f>
        <v/>
      </c>
      <c r="AB44" s="88" t="str">
        <f>IFERROR(INDEX('1.General Info'!$B$42:$B$48,MATCH('2.Rent Roll'!C44,'1.General Info'!$A$42:$A$48,0)),"")</f>
        <v/>
      </c>
    </row>
    <row r="45" spans="1:28">
      <c r="A45" s="81">
        <f t="shared" si="7"/>
        <v>35</v>
      </c>
      <c r="B45" s="93"/>
      <c r="C45" s="93"/>
      <c r="D45" s="93"/>
      <c r="E45" s="84"/>
      <c r="F45" s="118" t="str">
        <f>IF(E45="","",IFERROR(E45/(ROUND(INDEX('1.General Info'!$I$41:$I$48,MATCH('2.Rent Roll'!D45,'1.General Info'!$H$41:$H$48,0))*'1.General Info'!$A$10/50,0)*50),""))</f>
        <v/>
      </c>
      <c r="G45" s="93"/>
      <c r="H45" s="93"/>
      <c r="I45" s="82"/>
      <c r="J45" s="83" t="str">
        <f>IFERROR(HLOOKUP(C45,'1.General Info'!$D$26:$J$32,7,FALSE),"")</f>
        <v/>
      </c>
      <c r="K45" s="145"/>
      <c r="L45" s="84"/>
      <c r="M45" s="85" t="str">
        <f>IFERROR(IF(L45="","",IF(C45="SRO",(SUM(I45:L45)/0.75*12*(1/'1.General Info'!$A$11))/(ROUND(('1.General Info'!$A$10*INDEX('1.General Info'!$C$42:$C$48,MATCH('2.Rent Roll'!C45,'1.General Info'!$A$42:$A$48,0)))/50,0)*50),(SUM(I45:L45)*12*(1/'1.General Info'!$A$11))/(ROUND(('1.General Info'!$A$10*INDEX('1.General Info'!$C$42:$C$48,MATCH('2.Rent Roll'!C45,'1.General Info'!$A$42:$A$48,0)))/50,0)*50))),"")</f>
        <v/>
      </c>
      <c r="N45" s="86" t="str">
        <f t="shared" si="1"/>
        <v/>
      </c>
      <c r="O45" s="86" t="str">
        <f t="shared" si="2"/>
        <v/>
      </c>
      <c r="P45" s="86" t="str">
        <f t="shared" si="3"/>
        <v/>
      </c>
      <c r="Q45" s="94" t="str">
        <f t="shared" si="4"/>
        <v/>
      </c>
      <c r="R45" s="87" t="str">
        <f>IFERROR(IF(C45="SRO",ROUND(ROUND('1.General Info'!$A$10*INDEX('1.General Info'!$C$42:$C$48,MATCH('2.Rent Roll'!C45,'1.General Info'!$A$42:$A$48,0))/50,0)*50*T45/50,0)*50*'1.General Info'!$A$11/12*0.75,ROUND(ROUND('1.General Info'!$A$10*INDEX('1.General Info'!$C$42:$C$48,MATCH('2.Rent Roll'!C45,'1.General Info'!$A$42:$A$48,0))/50,0)*50*T45/50,0)*50*'1.General Info'!$A$11/12),"")</f>
        <v/>
      </c>
      <c r="S45" s="98" t="str">
        <f t="shared" si="5"/>
        <v/>
      </c>
      <c r="T45" s="85" t="str">
        <f t="shared" si="6"/>
        <v/>
      </c>
      <c r="U45" s="83" t="str">
        <f>IFERROR(ROUND(ROUND('1.General Info'!$A$10*INDEX('1.General Info'!$C$42:$C$48,MATCH('2.Rent Roll'!C45,'1.General Info'!$A$42:$A$48,0))/50,0)*50*'2.Rent Roll'!T45/50,0)*50,"")</f>
        <v/>
      </c>
      <c r="V45" s="149" t="str">
        <f>IFERROR(INDEX('1.General Info'!$B$42:$B$48,MATCH('2.Rent Roll'!C45,'1.General Info'!$A$42:$A$48,0)),"")</f>
        <v/>
      </c>
      <c r="X45" s="87" t="str">
        <f>IFERROR(IF(C45="SRO",MAX(MIN(ROUND(ROUND('1.General Info'!$A$10*INDEX('1.General Info'!$C$42:$C$48,MATCH('2.Rent Roll'!C45,'1.General Info'!$A$42:$A$48,0))/50,0)*50*O45/50,0)*50*'1.General Info'!$A$11/12*0.75,IF(Q45="No",ROUND(ROUND('1.General Info'!$A$10*INDEX('1.General Info'!$C$42:$C$48,MATCH('2.Rent Roll'!C45,'1.General Info'!$A$42:$A$48,0))/50,0)*50*P45/50,0)*50*'1.General Info'!$A$11/12*0.75,IFERROR(ROUND(ROUND('1.General Info'!$A$10*INDEX('1.General Info'!$C$42:$C$48,MATCH('2.Rent Roll'!C45,'1.General Info'!$A$42:$A$48,0))/50,0)*50*(MIN(O45,P45)*COUNTIFS($C$11:$C$160,"&lt;&gt;",$Q$11:$Q$160,"Yes")-SUMIFS($M$11:$M$160,$C$11:$C$160,"&lt;&gt;",$Q$11:$Q$160,"Yes")+M45)/50,0)*50*'1.General Info'!$A$11/12*0.75,0))),ROUND(ROUND('1.General Info'!$A$10*INDEX('1.General Info'!$C$42:$C$48,MATCH('2.Rent Roll'!C45,'1.General Info'!$A$42:$A$48,0))/50,0)*50*N45/50,0)*50*'1.General Info'!$A$11/12*0.75),MAX(MIN(ROUND(ROUND('1.General Info'!$A$10*INDEX('1.General Info'!$C$42:$C$48,MATCH('2.Rent Roll'!C45,'1.General Info'!$A$42:$A$48,0))/50,0)*50*O45/50,0)*50*'1.General Info'!$A$11/12,IF(Q45="No",ROUND(ROUND('1.General Info'!$A$10*INDEX('1.General Info'!$C$42:$C$48,MATCH('2.Rent Roll'!C45,'1.General Info'!$A$42:$A$48,0))/50,0)*50*P45/50,0)*50*'1.General Info'!$A$11/12,IFERROR(ROUND(ROUND('1.General Info'!$A$10*INDEX('1.General Info'!$C$42:$C$48,MATCH('2.Rent Roll'!C45,'1.General Info'!$A$42:$A$48,0))/50,0)*50*(MIN(O45,P45)*COUNTIFS($C$11:$C$160,"&lt;&gt;",$Q$11:$Q$160,"Yes")-SUMIFS($M$11:$M$160,$C$11:$C$160,"&lt;&gt;",$Q$11:$Q$160,"Yes")+M45)/50,0)*50*'1.General Info'!$A$11/12,0))),ROUND(ROUND('1.General Info'!$A$10*INDEX('1.General Info'!$C$42:$C$48,MATCH('2.Rent Roll'!C45,'1.General Info'!$A$42:$A$48,0))/50,0)*50*N45/50,0)*50*'1.General Info'!$A$11/12)),"")</f>
        <v/>
      </c>
      <c r="Y45" s="98" t="str">
        <f t="shared" si="8"/>
        <v/>
      </c>
      <c r="Z45" s="85" t="str">
        <f>IFERROR(IF(C45="SRO",(SUM(X45)/0.75*12*(1/'1.General Info'!$A$11))/(ROUND(('1.General Info'!$A$10*INDEX('1.General Info'!$C$42:$C$48,MATCH('2.Rent Roll'!C45,'1.General Info'!$A$42:$A$48,0)))/50,0)*50),(SUM(X45)*12*(1/'1.General Info'!$A$11))/(ROUND(('1.General Info'!$A$10*INDEX('1.General Info'!$C$42:$C$48,MATCH('2.Rent Roll'!C45,'1.General Info'!$A$42:$A$48,0)))/50,0)*50)),"")</f>
        <v/>
      </c>
      <c r="AA45" s="83" t="str">
        <f>IFERROR(ROUND(ROUND('1.General Info'!$A$10*INDEX('1.General Info'!$C$42:$C$48,MATCH('2.Rent Roll'!C45,'1.General Info'!$A$42:$A$48,0))/50,0)*50*'2.Rent Roll'!Z45/50,0)*50,"")</f>
        <v/>
      </c>
      <c r="AB45" s="88" t="str">
        <f>IFERROR(INDEX('1.General Info'!$B$42:$B$48,MATCH('2.Rent Roll'!C45,'1.General Info'!$A$42:$A$48,0)),"")</f>
        <v/>
      </c>
    </row>
    <row r="46" spans="1:28">
      <c r="A46" s="81">
        <f t="shared" si="7"/>
        <v>36</v>
      </c>
      <c r="B46" s="93"/>
      <c r="C46" s="93"/>
      <c r="D46" s="93"/>
      <c r="E46" s="84"/>
      <c r="F46" s="118" t="str">
        <f>IF(E46="","",IFERROR(E46/(ROUND(INDEX('1.General Info'!$I$41:$I$48,MATCH('2.Rent Roll'!D46,'1.General Info'!$H$41:$H$48,0))*'1.General Info'!$A$10/50,0)*50),""))</f>
        <v/>
      </c>
      <c r="G46" s="93"/>
      <c r="H46" s="93"/>
      <c r="I46" s="82"/>
      <c r="J46" s="83" t="str">
        <f>IFERROR(HLOOKUP(C46,'1.General Info'!$D$26:$J$32,7,FALSE),"")</f>
        <v/>
      </c>
      <c r="K46" s="145"/>
      <c r="L46" s="84"/>
      <c r="M46" s="85" t="str">
        <f>IFERROR(IF(L46="","",IF(C46="SRO",(SUM(I46:L46)/0.75*12*(1/'1.General Info'!$A$11))/(ROUND(('1.General Info'!$A$10*INDEX('1.General Info'!$C$42:$C$48,MATCH('2.Rent Roll'!C46,'1.General Info'!$A$42:$A$48,0)))/50,0)*50),(SUM(I46:L46)*12*(1/'1.General Info'!$A$11))/(ROUND(('1.General Info'!$A$10*INDEX('1.General Info'!$C$42:$C$48,MATCH('2.Rent Roll'!C46,'1.General Info'!$A$42:$A$48,0)))/50,0)*50))),"")</f>
        <v/>
      </c>
      <c r="N46" s="86" t="str">
        <f t="shared" si="1"/>
        <v/>
      </c>
      <c r="O46" s="86" t="str">
        <f t="shared" si="2"/>
        <v/>
      </c>
      <c r="P46" s="86" t="str">
        <f t="shared" si="3"/>
        <v/>
      </c>
      <c r="Q46" s="94" t="str">
        <f t="shared" si="4"/>
        <v/>
      </c>
      <c r="R46" s="87" t="str">
        <f>IFERROR(IF(C46="SRO",ROUND(ROUND('1.General Info'!$A$10*INDEX('1.General Info'!$C$42:$C$48,MATCH('2.Rent Roll'!C46,'1.General Info'!$A$42:$A$48,0))/50,0)*50*T46/50,0)*50*'1.General Info'!$A$11/12*0.75,ROUND(ROUND('1.General Info'!$A$10*INDEX('1.General Info'!$C$42:$C$48,MATCH('2.Rent Roll'!C46,'1.General Info'!$A$42:$A$48,0))/50,0)*50*T46/50,0)*50*'1.General Info'!$A$11/12),"")</f>
        <v/>
      </c>
      <c r="S46" s="98" t="str">
        <f t="shared" si="5"/>
        <v/>
      </c>
      <c r="T46" s="85" t="str">
        <f t="shared" si="6"/>
        <v/>
      </c>
      <c r="U46" s="83" t="str">
        <f>IFERROR(ROUND(ROUND('1.General Info'!$A$10*INDEX('1.General Info'!$C$42:$C$48,MATCH('2.Rent Roll'!C46,'1.General Info'!$A$42:$A$48,0))/50,0)*50*'2.Rent Roll'!T46/50,0)*50,"")</f>
        <v/>
      </c>
      <c r="V46" s="149" t="str">
        <f>IFERROR(INDEX('1.General Info'!$B$42:$B$48,MATCH('2.Rent Roll'!C46,'1.General Info'!$A$42:$A$48,0)),"")</f>
        <v/>
      </c>
      <c r="X46" s="87" t="str">
        <f>IFERROR(IF(C46="SRO",MAX(MIN(ROUND(ROUND('1.General Info'!$A$10*INDEX('1.General Info'!$C$42:$C$48,MATCH('2.Rent Roll'!C46,'1.General Info'!$A$42:$A$48,0))/50,0)*50*O46/50,0)*50*'1.General Info'!$A$11/12*0.75,IF(Q46="No",ROUND(ROUND('1.General Info'!$A$10*INDEX('1.General Info'!$C$42:$C$48,MATCH('2.Rent Roll'!C46,'1.General Info'!$A$42:$A$48,0))/50,0)*50*P46/50,0)*50*'1.General Info'!$A$11/12*0.75,IFERROR(ROUND(ROUND('1.General Info'!$A$10*INDEX('1.General Info'!$C$42:$C$48,MATCH('2.Rent Roll'!C46,'1.General Info'!$A$42:$A$48,0))/50,0)*50*(MIN(O46,P46)*COUNTIFS($C$11:$C$160,"&lt;&gt;",$Q$11:$Q$160,"Yes")-SUMIFS($M$11:$M$160,$C$11:$C$160,"&lt;&gt;",$Q$11:$Q$160,"Yes")+M46)/50,0)*50*'1.General Info'!$A$11/12*0.75,0))),ROUND(ROUND('1.General Info'!$A$10*INDEX('1.General Info'!$C$42:$C$48,MATCH('2.Rent Roll'!C46,'1.General Info'!$A$42:$A$48,0))/50,0)*50*N46/50,0)*50*'1.General Info'!$A$11/12*0.75),MAX(MIN(ROUND(ROUND('1.General Info'!$A$10*INDEX('1.General Info'!$C$42:$C$48,MATCH('2.Rent Roll'!C46,'1.General Info'!$A$42:$A$48,0))/50,0)*50*O46/50,0)*50*'1.General Info'!$A$11/12,IF(Q46="No",ROUND(ROUND('1.General Info'!$A$10*INDEX('1.General Info'!$C$42:$C$48,MATCH('2.Rent Roll'!C46,'1.General Info'!$A$42:$A$48,0))/50,0)*50*P46/50,0)*50*'1.General Info'!$A$11/12,IFERROR(ROUND(ROUND('1.General Info'!$A$10*INDEX('1.General Info'!$C$42:$C$48,MATCH('2.Rent Roll'!C46,'1.General Info'!$A$42:$A$48,0))/50,0)*50*(MIN(O46,P46)*COUNTIFS($C$11:$C$160,"&lt;&gt;",$Q$11:$Q$160,"Yes")-SUMIFS($M$11:$M$160,$C$11:$C$160,"&lt;&gt;",$Q$11:$Q$160,"Yes")+M46)/50,0)*50*'1.General Info'!$A$11/12,0))),ROUND(ROUND('1.General Info'!$A$10*INDEX('1.General Info'!$C$42:$C$48,MATCH('2.Rent Roll'!C46,'1.General Info'!$A$42:$A$48,0))/50,0)*50*N46/50,0)*50*'1.General Info'!$A$11/12)),"")</f>
        <v/>
      </c>
      <c r="Y46" s="98" t="str">
        <f t="shared" si="8"/>
        <v/>
      </c>
      <c r="Z46" s="85" t="str">
        <f>IFERROR(IF(C46="SRO",(SUM(X46)/0.75*12*(1/'1.General Info'!$A$11))/(ROUND(('1.General Info'!$A$10*INDEX('1.General Info'!$C$42:$C$48,MATCH('2.Rent Roll'!C46,'1.General Info'!$A$42:$A$48,0)))/50,0)*50),(SUM(X46)*12*(1/'1.General Info'!$A$11))/(ROUND(('1.General Info'!$A$10*INDEX('1.General Info'!$C$42:$C$48,MATCH('2.Rent Roll'!C46,'1.General Info'!$A$42:$A$48,0)))/50,0)*50)),"")</f>
        <v/>
      </c>
      <c r="AA46" s="83" t="str">
        <f>IFERROR(ROUND(ROUND('1.General Info'!$A$10*INDEX('1.General Info'!$C$42:$C$48,MATCH('2.Rent Roll'!C46,'1.General Info'!$A$42:$A$48,0))/50,0)*50*'2.Rent Roll'!Z46/50,0)*50,"")</f>
        <v/>
      </c>
      <c r="AB46" s="88" t="str">
        <f>IFERROR(INDEX('1.General Info'!$B$42:$B$48,MATCH('2.Rent Roll'!C46,'1.General Info'!$A$42:$A$48,0)),"")</f>
        <v/>
      </c>
    </row>
    <row r="47" spans="1:28">
      <c r="A47" s="81">
        <f t="shared" si="7"/>
        <v>37</v>
      </c>
      <c r="B47" s="93"/>
      <c r="C47" s="93"/>
      <c r="D47" s="93"/>
      <c r="E47" s="84"/>
      <c r="F47" s="118" t="str">
        <f>IF(E47="","",IFERROR(E47/(ROUND(INDEX('1.General Info'!$I$41:$I$48,MATCH('2.Rent Roll'!D47,'1.General Info'!$H$41:$H$48,0))*'1.General Info'!$A$10/50,0)*50),""))</f>
        <v/>
      </c>
      <c r="G47" s="93"/>
      <c r="H47" s="93"/>
      <c r="I47" s="82"/>
      <c r="J47" s="83" t="str">
        <f>IFERROR(HLOOKUP(C47,'1.General Info'!$D$26:$J$32,7,FALSE),"")</f>
        <v/>
      </c>
      <c r="K47" s="145"/>
      <c r="L47" s="84"/>
      <c r="M47" s="85" t="str">
        <f>IFERROR(IF(L47="","",IF(C47="SRO",(SUM(I47:L47)/0.75*12*(1/'1.General Info'!$A$11))/(ROUND(('1.General Info'!$A$10*INDEX('1.General Info'!$C$42:$C$48,MATCH('2.Rent Roll'!C47,'1.General Info'!$A$42:$A$48,0)))/50,0)*50),(SUM(I47:L47)*12*(1/'1.General Info'!$A$11))/(ROUND(('1.General Info'!$A$10*INDEX('1.General Info'!$C$42:$C$48,MATCH('2.Rent Roll'!C47,'1.General Info'!$A$42:$A$48,0)))/50,0)*50))),"")</f>
        <v/>
      </c>
      <c r="N47" s="86" t="str">
        <f t="shared" si="1"/>
        <v/>
      </c>
      <c r="O47" s="86" t="str">
        <f t="shared" si="2"/>
        <v/>
      </c>
      <c r="P47" s="86" t="str">
        <f t="shared" si="3"/>
        <v/>
      </c>
      <c r="Q47" s="94" t="str">
        <f t="shared" si="4"/>
        <v/>
      </c>
      <c r="R47" s="87" t="str">
        <f>IFERROR(IF(C47="SRO",ROUND(ROUND('1.General Info'!$A$10*INDEX('1.General Info'!$C$42:$C$48,MATCH('2.Rent Roll'!C47,'1.General Info'!$A$42:$A$48,0))/50,0)*50*T47/50,0)*50*'1.General Info'!$A$11/12*0.75,ROUND(ROUND('1.General Info'!$A$10*INDEX('1.General Info'!$C$42:$C$48,MATCH('2.Rent Roll'!C47,'1.General Info'!$A$42:$A$48,0))/50,0)*50*T47/50,0)*50*'1.General Info'!$A$11/12),"")</f>
        <v/>
      </c>
      <c r="S47" s="98" t="str">
        <f t="shared" si="5"/>
        <v/>
      </c>
      <c r="T47" s="85" t="str">
        <f t="shared" si="6"/>
        <v/>
      </c>
      <c r="U47" s="83" t="str">
        <f>IFERROR(ROUND(ROUND('1.General Info'!$A$10*INDEX('1.General Info'!$C$42:$C$48,MATCH('2.Rent Roll'!C47,'1.General Info'!$A$42:$A$48,0))/50,0)*50*'2.Rent Roll'!T47/50,0)*50,"")</f>
        <v/>
      </c>
      <c r="V47" s="149" t="str">
        <f>IFERROR(INDEX('1.General Info'!$B$42:$B$48,MATCH('2.Rent Roll'!C47,'1.General Info'!$A$42:$A$48,0)),"")</f>
        <v/>
      </c>
      <c r="X47" s="87" t="str">
        <f>IFERROR(IF(C47="SRO",MAX(MIN(ROUND(ROUND('1.General Info'!$A$10*INDEX('1.General Info'!$C$42:$C$48,MATCH('2.Rent Roll'!C47,'1.General Info'!$A$42:$A$48,0))/50,0)*50*O47/50,0)*50*'1.General Info'!$A$11/12*0.75,IF(Q47="No",ROUND(ROUND('1.General Info'!$A$10*INDEX('1.General Info'!$C$42:$C$48,MATCH('2.Rent Roll'!C47,'1.General Info'!$A$42:$A$48,0))/50,0)*50*P47/50,0)*50*'1.General Info'!$A$11/12*0.75,IFERROR(ROUND(ROUND('1.General Info'!$A$10*INDEX('1.General Info'!$C$42:$C$48,MATCH('2.Rent Roll'!C47,'1.General Info'!$A$42:$A$48,0))/50,0)*50*(MIN(O47,P47)*COUNTIFS($C$11:$C$160,"&lt;&gt;",$Q$11:$Q$160,"Yes")-SUMIFS($M$11:$M$160,$C$11:$C$160,"&lt;&gt;",$Q$11:$Q$160,"Yes")+M47)/50,0)*50*'1.General Info'!$A$11/12*0.75,0))),ROUND(ROUND('1.General Info'!$A$10*INDEX('1.General Info'!$C$42:$C$48,MATCH('2.Rent Roll'!C47,'1.General Info'!$A$42:$A$48,0))/50,0)*50*N47/50,0)*50*'1.General Info'!$A$11/12*0.75),MAX(MIN(ROUND(ROUND('1.General Info'!$A$10*INDEX('1.General Info'!$C$42:$C$48,MATCH('2.Rent Roll'!C47,'1.General Info'!$A$42:$A$48,0))/50,0)*50*O47/50,0)*50*'1.General Info'!$A$11/12,IF(Q47="No",ROUND(ROUND('1.General Info'!$A$10*INDEX('1.General Info'!$C$42:$C$48,MATCH('2.Rent Roll'!C47,'1.General Info'!$A$42:$A$48,0))/50,0)*50*P47/50,0)*50*'1.General Info'!$A$11/12,IFERROR(ROUND(ROUND('1.General Info'!$A$10*INDEX('1.General Info'!$C$42:$C$48,MATCH('2.Rent Roll'!C47,'1.General Info'!$A$42:$A$48,0))/50,0)*50*(MIN(O47,P47)*COUNTIFS($C$11:$C$160,"&lt;&gt;",$Q$11:$Q$160,"Yes")-SUMIFS($M$11:$M$160,$C$11:$C$160,"&lt;&gt;",$Q$11:$Q$160,"Yes")+M47)/50,0)*50*'1.General Info'!$A$11/12,0))),ROUND(ROUND('1.General Info'!$A$10*INDEX('1.General Info'!$C$42:$C$48,MATCH('2.Rent Roll'!C47,'1.General Info'!$A$42:$A$48,0))/50,0)*50*N47/50,0)*50*'1.General Info'!$A$11/12)),"")</f>
        <v/>
      </c>
      <c r="Y47" s="98" t="str">
        <f t="shared" si="8"/>
        <v/>
      </c>
      <c r="Z47" s="85" t="str">
        <f>IFERROR(IF(C47="SRO",(SUM(X47)/0.75*12*(1/'1.General Info'!$A$11))/(ROUND(('1.General Info'!$A$10*INDEX('1.General Info'!$C$42:$C$48,MATCH('2.Rent Roll'!C47,'1.General Info'!$A$42:$A$48,0)))/50,0)*50),(SUM(X47)*12*(1/'1.General Info'!$A$11))/(ROUND(('1.General Info'!$A$10*INDEX('1.General Info'!$C$42:$C$48,MATCH('2.Rent Roll'!C47,'1.General Info'!$A$42:$A$48,0)))/50,0)*50)),"")</f>
        <v/>
      </c>
      <c r="AA47" s="83" t="str">
        <f>IFERROR(ROUND(ROUND('1.General Info'!$A$10*INDEX('1.General Info'!$C$42:$C$48,MATCH('2.Rent Roll'!C47,'1.General Info'!$A$42:$A$48,0))/50,0)*50*'2.Rent Roll'!Z47/50,0)*50,"")</f>
        <v/>
      </c>
      <c r="AB47" s="88" t="str">
        <f>IFERROR(INDEX('1.General Info'!$B$42:$B$48,MATCH('2.Rent Roll'!C47,'1.General Info'!$A$42:$A$48,0)),"")</f>
        <v/>
      </c>
    </row>
    <row r="48" spans="1:28">
      <c r="A48" s="81">
        <f t="shared" si="7"/>
        <v>38</v>
      </c>
      <c r="B48" s="93"/>
      <c r="C48" s="93"/>
      <c r="D48" s="93"/>
      <c r="E48" s="84"/>
      <c r="F48" s="118" t="str">
        <f>IF(E48="","",IFERROR(E48/(ROUND(INDEX('1.General Info'!$I$41:$I$48,MATCH('2.Rent Roll'!D48,'1.General Info'!$H$41:$H$48,0))*'1.General Info'!$A$10/50,0)*50),""))</f>
        <v/>
      </c>
      <c r="G48" s="93"/>
      <c r="H48" s="93"/>
      <c r="I48" s="82"/>
      <c r="J48" s="83" t="str">
        <f>IFERROR(HLOOKUP(C48,'1.General Info'!$D$26:$J$32,7,FALSE),"")</f>
        <v/>
      </c>
      <c r="K48" s="145"/>
      <c r="L48" s="84"/>
      <c r="M48" s="85" t="str">
        <f>IFERROR(IF(L48="","",IF(C48="SRO",(SUM(I48:L48)/0.75*12*(1/'1.General Info'!$A$11))/(ROUND(('1.General Info'!$A$10*INDEX('1.General Info'!$C$42:$C$48,MATCH('2.Rent Roll'!C48,'1.General Info'!$A$42:$A$48,0)))/50,0)*50),(SUM(I48:L48)*12*(1/'1.General Info'!$A$11))/(ROUND(('1.General Info'!$A$10*INDEX('1.General Info'!$C$42:$C$48,MATCH('2.Rent Roll'!C48,'1.General Info'!$A$42:$A$48,0)))/50,0)*50))),"")</f>
        <v/>
      </c>
      <c r="N48" s="86" t="str">
        <f t="shared" si="1"/>
        <v/>
      </c>
      <c r="O48" s="86" t="str">
        <f t="shared" si="2"/>
        <v/>
      </c>
      <c r="P48" s="86" t="str">
        <f t="shared" si="3"/>
        <v/>
      </c>
      <c r="Q48" s="94" t="str">
        <f t="shared" si="4"/>
        <v/>
      </c>
      <c r="R48" s="87" t="str">
        <f>IFERROR(IF(C48="SRO",ROUND(ROUND('1.General Info'!$A$10*INDEX('1.General Info'!$C$42:$C$48,MATCH('2.Rent Roll'!C48,'1.General Info'!$A$42:$A$48,0))/50,0)*50*T48/50,0)*50*'1.General Info'!$A$11/12*0.75,ROUND(ROUND('1.General Info'!$A$10*INDEX('1.General Info'!$C$42:$C$48,MATCH('2.Rent Roll'!C48,'1.General Info'!$A$42:$A$48,0))/50,0)*50*T48/50,0)*50*'1.General Info'!$A$11/12),"")</f>
        <v/>
      </c>
      <c r="S48" s="98" t="str">
        <f t="shared" si="5"/>
        <v/>
      </c>
      <c r="T48" s="85" t="str">
        <f t="shared" si="6"/>
        <v/>
      </c>
      <c r="U48" s="83" t="str">
        <f>IFERROR(ROUND(ROUND('1.General Info'!$A$10*INDEX('1.General Info'!$C$42:$C$48,MATCH('2.Rent Roll'!C48,'1.General Info'!$A$42:$A$48,0))/50,0)*50*'2.Rent Roll'!T48/50,0)*50,"")</f>
        <v/>
      </c>
      <c r="V48" s="149" t="str">
        <f>IFERROR(INDEX('1.General Info'!$B$42:$B$48,MATCH('2.Rent Roll'!C48,'1.General Info'!$A$42:$A$48,0)),"")</f>
        <v/>
      </c>
      <c r="X48" s="87" t="str">
        <f>IFERROR(IF(C48="SRO",MAX(MIN(ROUND(ROUND('1.General Info'!$A$10*INDEX('1.General Info'!$C$42:$C$48,MATCH('2.Rent Roll'!C48,'1.General Info'!$A$42:$A$48,0))/50,0)*50*O48/50,0)*50*'1.General Info'!$A$11/12*0.75,IF(Q48="No",ROUND(ROUND('1.General Info'!$A$10*INDEX('1.General Info'!$C$42:$C$48,MATCH('2.Rent Roll'!C48,'1.General Info'!$A$42:$A$48,0))/50,0)*50*P48/50,0)*50*'1.General Info'!$A$11/12*0.75,IFERROR(ROUND(ROUND('1.General Info'!$A$10*INDEX('1.General Info'!$C$42:$C$48,MATCH('2.Rent Roll'!C48,'1.General Info'!$A$42:$A$48,0))/50,0)*50*(MIN(O48,P48)*COUNTIFS($C$11:$C$160,"&lt;&gt;",$Q$11:$Q$160,"Yes")-SUMIFS($M$11:$M$160,$C$11:$C$160,"&lt;&gt;",$Q$11:$Q$160,"Yes")+M48)/50,0)*50*'1.General Info'!$A$11/12*0.75,0))),ROUND(ROUND('1.General Info'!$A$10*INDEX('1.General Info'!$C$42:$C$48,MATCH('2.Rent Roll'!C48,'1.General Info'!$A$42:$A$48,0))/50,0)*50*N48/50,0)*50*'1.General Info'!$A$11/12*0.75),MAX(MIN(ROUND(ROUND('1.General Info'!$A$10*INDEX('1.General Info'!$C$42:$C$48,MATCH('2.Rent Roll'!C48,'1.General Info'!$A$42:$A$48,0))/50,0)*50*O48/50,0)*50*'1.General Info'!$A$11/12,IF(Q48="No",ROUND(ROUND('1.General Info'!$A$10*INDEX('1.General Info'!$C$42:$C$48,MATCH('2.Rent Roll'!C48,'1.General Info'!$A$42:$A$48,0))/50,0)*50*P48/50,0)*50*'1.General Info'!$A$11/12,IFERROR(ROUND(ROUND('1.General Info'!$A$10*INDEX('1.General Info'!$C$42:$C$48,MATCH('2.Rent Roll'!C48,'1.General Info'!$A$42:$A$48,0))/50,0)*50*(MIN(O48,P48)*COUNTIFS($C$11:$C$160,"&lt;&gt;",$Q$11:$Q$160,"Yes")-SUMIFS($M$11:$M$160,$C$11:$C$160,"&lt;&gt;",$Q$11:$Q$160,"Yes")+M48)/50,0)*50*'1.General Info'!$A$11/12,0))),ROUND(ROUND('1.General Info'!$A$10*INDEX('1.General Info'!$C$42:$C$48,MATCH('2.Rent Roll'!C48,'1.General Info'!$A$42:$A$48,0))/50,0)*50*N48/50,0)*50*'1.General Info'!$A$11/12)),"")</f>
        <v/>
      </c>
      <c r="Y48" s="98" t="str">
        <f t="shared" si="8"/>
        <v/>
      </c>
      <c r="Z48" s="85" t="str">
        <f>IFERROR(IF(C48="SRO",(SUM(X48)/0.75*12*(1/'1.General Info'!$A$11))/(ROUND(('1.General Info'!$A$10*INDEX('1.General Info'!$C$42:$C$48,MATCH('2.Rent Roll'!C48,'1.General Info'!$A$42:$A$48,0)))/50,0)*50),(SUM(X48)*12*(1/'1.General Info'!$A$11))/(ROUND(('1.General Info'!$A$10*INDEX('1.General Info'!$C$42:$C$48,MATCH('2.Rent Roll'!C48,'1.General Info'!$A$42:$A$48,0)))/50,0)*50)),"")</f>
        <v/>
      </c>
      <c r="AA48" s="83" t="str">
        <f>IFERROR(ROUND(ROUND('1.General Info'!$A$10*INDEX('1.General Info'!$C$42:$C$48,MATCH('2.Rent Roll'!C48,'1.General Info'!$A$42:$A$48,0))/50,0)*50*'2.Rent Roll'!Z48/50,0)*50,"")</f>
        <v/>
      </c>
      <c r="AB48" s="88" t="str">
        <f>IFERROR(INDEX('1.General Info'!$B$42:$B$48,MATCH('2.Rent Roll'!C48,'1.General Info'!$A$42:$A$48,0)),"")</f>
        <v/>
      </c>
    </row>
    <row r="49" spans="1:28">
      <c r="A49" s="81">
        <f t="shared" si="7"/>
        <v>39</v>
      </c>
      <c r="B49" s="93"/>
      <c r="C49" s="93"/>
      <c r="D49" s="93"/>
      <c r="E49" s="84"/>
      <c r="F49" s="118" t="str">
        <f>IF(E49="","",IFERROR(E49/(ROUND(INDEX('1.General Info'!$I$41:$I$48,MATCH('2.Rent Roll'!D49,'1.General Info'!$H$41:$H$48,0))*'1.General Info'!$A$10/50,0)*50),""))</f>
        <v/>
      </c>
      <c r="G49" s="93"/>
      <c r="H49" s="93"/>
      <c r="I49" s="82"/>
      <c r="J49" s="83" t="str">
        <f>IFERROR(HLOOKUP(C49,'1.General Info'!$D$26:$J$32,7,FALSE),"")</f>
        <v/>
      </c>
      <c r="K49" s="145"/>
      <c r="L49" s="84"/>
      <c r="M49" s="85" t="str">
        <f>IFERROR(IF(L49="","",IF(C49="SRO",(SUM(I49:L49)/0.75*12*(1/'1.General Info'!$A$11))/(ROUND(('1.General Info'!$A$10*INDEX('1.General Info'!$C$42:$C$48,MATCH('2.Rent Roll'!C49,'1.General Info'!$A$42:$A$48,0)))/50,0)*50),(SUM(I49:L49)*12*(1/'1.General Info'!$A$11))/(ROUND(('1.General Info'!$A$10*INDEX('1.General Info'!$C$42:$C$48,MATCH('2.Rent Roll'!C49,'1.General Info'!$A$42:$A$48,0)))/50,0)*50))),"")</f>
        <v/>
      </c>
      <c r="N49" s="86" t="str">
        <f t="shared" si="1"/>
        <v/>
      </c>
      <c r="O49" s="86" t="str">
        <f t="shared" si="2"/>
        <v/>
      </c>
      <c r="P49" s="86" t="str">
        <f t="shared" si="3"/>
        <v/>
      </c>
      <c r="Q49" s="94" t="str">
        <f t="shared" si="4"/>
        <v/>
      </c>
      <c r="R49" s="87" t="str">
        <f>IFERROR(IF(C49="SRO",ROUND(ROUND('1.General Info'!$A$10*INDEX('1.General Info'!$C$42:$C$48,MATCH('2.Rent Roll'!C49,'1.General Info'!$A$42:$A$48,0))/50,0)*50*T49/50,0)*50*'1.General Info'!$A$11/12*0.75,ROUND(ROUND('1.General Info'!$A$10*INDEX('1.General Info'!$C$42:$C$48,MATCH('2.Rent Roll'!C49,'1.General Info'!$A$42:$A$48,0))/50,0)*50*T49/50,0)*50*'1.General Info'!$A$11/12),"")</f>
        <v/>
      </c>
      <c r="S49" s="98" t="str">
        <f t="shared" si="5"/>
        <v/>
      </c>
      <c r="T49" s="85" t="str">
        <f t="shared" si="6"/>
        <v/>
      </c>
      <c r="U49" s="83" t="str">
        <f>IFERROR(ROUND(ROUND('1.General Info'!$A$10*INDEX('1.General Info'!$C$42:$C$48,MATCH('2.Rent Roll'!C49,'1.General Info'!$A$42:$A$48,0))/50,0)*50*'2.Rent Roll'!T49/50,0)*50,"")</f>
        <v/>
      </c>
      <c r="V49" s="149" t="str">
        <f>IFERROR(INDEX('1.General Info'!$B$42:$B$48,MATCH('2.Rent Roll'!C49,'1.General Info'!$A$42:$A$48,0)),"")</f>
        <v/>
      </c>
      <c r="X49" s="87" t="str">
        <f>IFERROR(IF(C49="SRO",MAX(MIN(ROUND(ROUND('1.General Info'!$A$10*INDEX('1.General Info'!$C$42:$C$48,MATCH('2.Rent Roll'!C49,'1.General Info'!$A$42:$A$48,0))/50,0)*50*O49/50,0)*50*'1.General Info'!$A$11/12*0.75,IF(Q49="No",ROUND(ROUND('1.General Info'!$A$10*INDEX('1.General Info'!$C$42:$C$48,MATCH('2.Rent Roll'!C49,'1.General Info'!$A$42:$A$48,0))/50,0)*50*P49/50,0)*50*'1.General Info'!$A$11/12*0.75,IFERROR(ROUND(ROUND('1.General Info'!$A$10*INDEX('1.General Info'!$C$42:$C$48,MATCH('2.Rent Roll'!C49,'1.General Info'!$A$42:$A$48,0))/50,0)*50*(MIN(O49,P49)*COUNTIFS($C$11:$C$160,"&lt;&gt;",$Q$11:$Q$160,"Yes")-SUMIFS($M$11:$M$160,$C$11:$C$160,"&lt;&gt;",$Q$11:$Q$160,"Yes")+M49)/50,0)*50*'1.General Info'!$A$11/12*0.75,0))),ROUND(ROUND('1.General Info'!$A$10*INDEX('1.General Info'!$C$42:$C$48,MATCH('2.Rent Roll'!C49,'1.General Info'!$A$42:$A$48,0))/50,0)*50*N49/50,0)*50*'1.General Info'!$A$11/12*0.75),MAX(MIN(ROUND(ROUND('1.General Info'!$A$10*INDEX('1.General Info'!$C$42:$C$48,MATCH('2.Rent Roll'!C49,'1.General Info'!$A$42:$A$48,0))/50,0)*50*O49/50,0)*50*'1.General Info'!$A$11/12,IF(Q49="No",ROUND(ROUND('1.General Info'!$A$10*INDEX('1.General Info'!$C$42:$C$48,MATCH('2.Rent Roll'!C49,'1.General Info'!$A$42:$A$48,0))/50,0)*50*P49/50,0)*50*'1.General Info'!$A$11/12,IFERROR(ROUND(ROUND('1.General Info'!$A$10*INDEX('1.General Info'!$C$42:$C$48,MATCH('2.Rent Roll'!C49,'1.General Info'!$A$42:$A$48,0))/50,0)*50*(MIN(O49,P49)*COUNTIFS($C$11:$C$160,"&lt;&gt;",$Q$11:$Q$160,"Yes")-SUMIFS($M$11:$M$160,$C$11:$C$160,"&lt;&gt;",$Q$11:$Q$160,"Yes")+M49)/50,0)*50*'1.General Info'!$A$11/12,0))),ROUND(ROUND('1.General Info'!$A$10*INDEX('1.General Info'!$C$42:$C$48,MATCH('2.Rent Roll'!C49,'1.General Info'!$A$42:$A$48,0))/50,0)*50*N49/50,0)*50*'1.General Info'!$A$11/12)),"")</f>
        <v/>
      </c>
      <c r="Y49" s="98" t="str">
        <f t="shared" si="8"/>
        <v/>
      </c>
      <c r="Z49" s="85" t="str">
        <f>IFERROR(IF(C49="SRO",(SUM(X49)/0.75*12*(1/'1.General Info'!$A$11))/(ROUND(('1.General Info'!$A$10*INDEX('1.General Info'!$C$42:$C$48,MATCH('2.Rent Roll'!C49,'1.General Info'!$A$42:$A$48,0)))/50,0)*50),(SUM(X49)*12*(1/'1.General Info'!$A$11))/(ROUND(('1.General Info'!$A$10*INDEX('1.General Info'!$C$42:$C$48,MATCH('2.Rent Roll'!C49,'1.General Info'!$A$42:$A$48,0)))/50,0)*50)),"")</f>
        <v/>
      </c>
      <c r="AA49" s="83" t="str">
        <f>IFERROR(ROUND(ROUND('1.General Info'!$A$10*INDEX('1.General Info'!$C$42:$C$48,MATCH('2.Rent Roll'!C49,'1.General Info'!$A$42:$A$48,0))/50,0)*50*'2.Rent Roll'!Z49/50,0)*50,"")</f>
        <v/>
      </c>
      <c r="AB49" s="88" t="str">
        <f>IFERROR(INDEX('1.General Info'!$B$42:$B$48,MATCH('2.Rent Roll'!C49,'1.General Info'!$A$42:$A$48,0)),"")</f>
        <v/>
      </c>
    </row>
    <row r="50" spans="1:28">
      <c r="A50" s="81">
        <f t="shared" si="7"/>
        <v>40</v>
      </c>
      <c r="B50" s="93"/>
      <c r="C50" s="93"/>
      <c r="D50" s="93"/>
      <c r="E50" s="84"/>
      <c r="F50" s="118" t="str">
        <f>IF(E50="","",IFERROR(E50/(ROUND(INDEX('1.General Info'!$I$41:$I$48,MATCH('2.Rent Roll'!D50,'1.General Info'!$H$41:$H$48,0))*'1.General Info'!$A$10/50,0)*50),""))</f>
        <v/>
      </c>
      <c r="G50" s="93"/>
      <c r="H50" s="93"/>
      <c r="I50" s="82"/>
      <c r="J50" s="83" t="str">
        <f>IFERROR(HLOOKUP(C50,'1.General Info'!$D$26:$J$32,7,FALSE),"")</f>
        <v/>
      </c>
      <c r="K50" s="145"/>
      <c r="L50" s="84"/>
      <c r="M50" s="85" t="str">
        <f>IFERROR(IF(L50="","",IF(C50="SRO",(SUM(I50:L50)/0.75*12*(1/'1.General Info'!$A$11))/(ROUND(('1.General Info'!$A$10*INDEX('1.General Info'!$C$42:$C$48,MATCH('2.Rent Roll'!C50,'1.General Info'!$A$42:$A$48,0)))/50,0)*50),(SUM(I50:L50)*12*(1/'1.General Info'!$A$11))/(ROUND(('1.General Info'!$A$10*INDEX('1.General Info'!$C$42:$C$48,MATCH('2.Rent Roll'!C50,'1.General Info'!$A$42:$A$48,0)))/50,0)*50))),"")</f>
        <v/>
      </c>
      <c r="N50" s="86" t="str">
        <f t="shared" si="1"/>
        <v/>
      </c>
      <c r="O50" s="86" t="str">
        <f t="shared" si="2"/>
        <v/>
      </c>
      <c r="P50" s="86" t="str">
        <f t="shared" si="3"/>
        <v/>
      </c>
      <c r="Q50" s="94" t="str">
        <f t="shared" si="4"/>
        <v/>
      </c>
      <c r="R50" s="87" t="str">
        <f>IFERROR(IF(C50="SRO",ROUND(ROUND('1.General Info'!$A$10*INDEX('1.General Info'!$C$42:$C$48,MATCH('2.Rent Roll'!C50,'1.General Info'!$A$42:$A$48,0))/50,0)*50*T50/50,0)*50*'1.General Info'!$A$11/12*0.75,ROUND(ROUND('1.General Info'!$A$10*INDEX('1.General Info'!$C$42:$C$48,MATCH('2.Rent Roll'!C50,'1.General Info'!$A$42:$A$48,0))/50,0)*50*T50/50,0)*50*'1.General Info'!$A$11/12),"")</f>
        <v/>
      </c>
      <c r="S50" s="98" t="str">
        <f t="shared" si="5"/>
        <v/>
      </c>
      <c r="T50" s="85" t="str">
        <f t="shared" si="6"/>
        <v/>
      </c>
      <c r="U50" s="83" t="str">
        <f>IFERROR(ROUND(ROUND('1.General Info'!$A$10*INDEX('1.General Info'!$C$42:$C$48,MATCH('2.Rent Roll'!C50,'1.General Info'!$A$42:$A$48,0))/50,0)*50*'2.Rent Roll'!T50/50,0)*50,"")</f>
        <v/>
      </c>
      <c r="V50" s="149" t="str">
        <f>IFERROR(INDEX('1.General Info'!$B$42:$B$48,MATCH('2.Rent Roll'!C50,'1.General Info'!$A$42:$A$48,0)),"")</f>
        <v/>
      </c>
      <c r="X50" s="87" t="str">
        <f>IFERROR(IF(C50="SRO",MAX(MIN(ROUND(ROUND('1.General Info'!$A$10*INDEX('1.General Info'!$C$42:$C$48,MATCH('2.Rent Roll'!C50,'1.General Info'!$A$42:$A$48,0))/50,0)*50*O50/50,0)*50*'1.General Info'!$A$11/12*0.75,IF(Q50="No",ROUND(ROUND('1.General Info'!$A$10*INDEX('1.General Info'!$C$42:$C$48,MATCH('2.Rent Roll'!C50,'1.General Info'!$A$42:$A$48,0))/50,0)*50*P50/50,0)*50*'1.General Info'!$A$11/12*0.75,IFERROR(ROUND(ROUND('1.General Info'!$A$10*INDEX('1.General Info'!$C$42:$C$48,MATCH('2.Rent Roll'!C50,'1.General Info'!$A$42:$A$48,0))/50,0)*50*(MIN(O50,P50)*COUNTIFS($C$11:$C$160,"&lt;&gt;",$Q$11:$Q$160,"Yes")-SUMIFS($M$11:$M$160,$C$11:$C$160,"&lt;&gt;",$Q$11:$Q$160,"Yes")+M50)/50,0)*50*'1.General Info'!$A$11/12*0.75,0))),ROUND(ROUND('1.General Info'!$A$10*INDEX('1.General Info'!$C$42:$C$48,MATCH('2.Rent Roll'!C50,'1.General Info'!$A$42:$A$48,0))/50,0)*50*N50/50,0)*50*'1.General Info'!$A$11/12*0.75),MAX(MIN(ROUND(ROUND('1.General Info'!$A$10*INDEX('1.General Info'!$C$42:$C$48,MATCH('2.Rent Roll'!C50,'1.General Info'!$A$42:$A$48,0))/50,0)*50*O50/50,0)*50*'1.General Info'!$A$11/12,IF(Q50="No",ROUND(ROUND('1.General Info'!$A$10*INDEX('1.General Info'!$C$42:$C$48,MATCH('2.Rent Roll'!C50,'1.General Info'!$A$42:$A$48,0))/50,0)*50*P50/50,0)*50*'1.General Info'!$A$11/12,IFERROR(ROUND(ROUND('1.General Info'!$A$10*INDEX('1.General Info'!$C$42:$C$48,MATCH('2.Rent Roll'!C50,'1.General Info'!$A$42:$A$48,0))/50,0)*50*(MIN(O50,P50)*COUNTIFS($C$11:$C$160,"&lt;&gt;",$Q$11:$Q$160,"Yes")-SUMIFS($M$11:$M$160,$C$11:$C$160,"&lt;&gt;",$Q$11:$Q$160,"Yes")+M50)/50,0)*50*'1.General Info'!$A$11/12,0))),ROUND(ROUND('1.General Info'!$A$10*INDEX('1.General Info'!$C$42:$C$48,MATCH('2.Rent Roll'!C50,'1.General Info'!$A$42:$A$48,0))/50,0)*50*N50/50,0)*50*'1.General Info'!$A$11/12)),"")</f>
        <v/>
      </c>
      <c r="Y50" s="98" t="str">
        <f t="shared" si="8"/>
        <v/>
      </c>
      <c r="Z50" s="85" t="str">
        <f>IFERROR(IF(C50="SRO",(SUM(X50)/0.75*12*(1/'1.General Info'!$A$11))/(ROUND(('1.General Info'!$A$10*INDEX('1.General Info'!$C$42:$C$48,MATCH('2.Rent Roll'!C50,'1.General Info'!$A$42:$A$48,0)))/50,0)*50),(SUM(X50)*12*(1/'1.General Info'!$A$11))/(ROUND(('1.General Info'!$A$10*INDEX('1.General Info'!$C$42:$C$48,MATCH('2.Rent Roll'!C50,'1.General Info'!$A$42:$A$48,0)))/50,0)*50)),"")</f>
        <v/>
      </c>
      <c r="AA50" s="83" t="str">
        <f>IFERROR(ROUND(ROUND('1.General Info'!$A$10*INDEX('1.General Info'!$C$42:$C$48,MATCH('2.Rent Roll'!C50,'1.General Info'!$A$42:$A$48,0))/50,0)*50*'2.Rent Roll'!Z50/50,0)*50,"")</f>
        <v/>
      </c>
      <c r="AB50" s="88" t="str">
        <f>IFERROR(INDEX('1.General Info'!$B$42:$B$48,MATCH('2.Rent Roll'!C50,'1.General Info'!$A$42:$A$48,0)),"")</f>
        <v/>
      </c>
    </row>
    <row r="51" spans="1:28">
      <c r="A51" s="81">
        <f t="shared" si="7"/>
        <v>41</v>
      </c>
      <c r="B51" s="93"/>
      <c r="C51" s="93"/>
      <c r="D51" s="93"/>
      <c r="E51" s="84"/>
      <c r="F51" s="118" t="str">
        <f>IF(E51="","",IFERROR(E51/(ROUND(INDEX('1.General Info'!$I$41:$I$48,MATCH('2.Rent Roll'!D51,'1.General Info'!$H$41:$H$48,0))*'1.General Info'!$A$10/50,0)*50),""))</f>
        <v/>
      </c>
      <c r="G51" s="93"/>
      <c r="H51" s="93"/>
      <c r="I51" s="82"/>
      <c r="J51" s="83" t="str">
        <f>IFERROR(HLOOKUP(C51,'1.General Info'!$D$26:$J$32,7,FALSE),"")</f>
        <v/>
      </c>
      <c r="K51" s="145"/>
      <c r="L51" s="84"/>
      <c r="M51" s="85" t="str">
        <f>IFERROR(IF(L51="","",IF(C51="SRO",(SUM(I51:L51)/0.75*12*(1/'1.General Info'!$A$11))/(ROUND(('1.General Info'!$A$10*INDEX('1.General Info'!$C$42:$C$48,MATCH('2.Rent Roll'!C51,'1.General Info'!$A$42:$A$48,0)))/50,0)*50),(SUM(I51:L51)*12*(1/'1.General Info'!$A$11))/(ROUND(('1.General Info'!$A$10*INDEX('1.General Info'!$C$42:$C$48,MATCH('2.Rent Roll'!C51,'1.General Info'!$A$42:$A$48,0)))/50,0)*50))),"")</f>
        <v/>
      </c>
      <c r="N51" s="86" t="str">
        <f t="shared" si="1"/>
        <v/>
      </c>
      <c r="O51" s="86" t="str">
        <f t="shared" si="2"/>
        <v/>
      </c>
      <c r="P51" s="86" t="str">
        <f t="shared" si="3"/>
        <v/>
      </c>
      <c r="Q51" s="94" t="str">
        <f t="shared" si="4"/>
        <v/>
      </c>
      <c r="R51" s="87" t="str">
        <f>IFERROR(IF(C51="SRO",ROUND(ROUND('1.General Info'!$A$10*INDEX('1.General Info'!$C$42:$C$48,MATCH('2.Rent Roll'!C51,'1.General Info'!$A$42:$A$48,0))/50,0)*50*T51/50,0)*50*'1.General Info'!$A$11/12*0.75,ROUND(ROUND('1.General Info'!$A$10*INDEX('1.General Info'!$C$42:$C$48,MATCH('2.Rent Roll'!C51,'1.General Info'!$A$42:$A$48,0))/50,0)*50*T51/50,0)*50*'1.General Info'!$A$11/12),"")</f>
        <v/>
      </c>
      <c r="S51" s="98" t="str">
        <f t="shared" si="5"/>
        <v/>
      </c>
      <c r="T51" s="85" t="str">
        <f t="shared" si="6"/>
        <v/>
      </c>
      <c r="U51" s="83" t="str">
        <f>IFERROR(ROUND(ROUND('1.General Info'!$A$10*INDEX('1.General Info'!$C$42:$C$48,MATCH('2.Rent Roll'!C51,'1.General Info'!$A$42:$A$48,0))/50,0)*50*'2.Rent Roll'!T51/50,0)*50,"")</f>
        <v/>
      </c>
      <c r="V51" s="149" t="str">
        <f>IFERROR(INDEX('1.General Info'!$B$42:$B$48,MATCH('2.Rent Roll'!C51,'1.General Info'!$A$42:$A$48,0)),"")</f>
        <v/>
      </c>
      <c r="X51" s="87" t="str">
        <f>IFERROR(IF(C51="SRO",MAX(MIN(ROUND(ROUND('1.General Info'!$A$10*INDEX('1.General Info'!$C$42:$C$48,MATCH('2.Rent Roll'!C51,'1.General Info'!$A$42:$A$48,0))/50,0)*50*O51/50,0)*50*'1.General Info'!$A$11/12*0.75,IF(Q51="No",ROUND(ROUND('1.General Info'!$A$10*INDEX('1.General Info'!$C$42:$C$48,MATCH('2.Rent Roll'!C51,'1.General Info'!$A$42:$A$48,0))/50,0)*50*P51/50,0)*50*'1.General Info'!$A$11/12*0.75,IFERROR(ROUND(ROUND('1.General Info'!$A$10*INDEX('1.General Info'!$C$42:$C$48,MATCH('2.Rent Roll'!C51,'1.General Info'!$A$42:$A$48,0))/50,0)*50*(MIN(O51,P51)*COUNTIFS($C$11:$C$160,"&lt;&gt;",$Q$11:$Q$160,"Yes")-SUMIFS($M$11:$M$160,$C$11:$C$160,"&lt;&gt;",$Q$11:$Q$160,"Yes")+M51)/50,0)*50*'1.General Info'!$A$11/12*0.75,0))),ROUND(ROUND('1.General Info'!$A$10*INDEX('1.General Info'!$C$42:$C$48,MATCH('2.Rent Roll'!C51,'1.General Info'!$A$42:$A$48,0))/50,0)*50*N51/50,0)*50*'1.General Info'!$A$11/12*0.75),MAX(MIN(ROUND(ROUND('1.General Info'!$A$10*INDEX('1.General Info'!$C$42:$C$48,MATCH('2.Rent Roll'!C51,'1.General Info'!$A$42:$A$48,0))/50,0)*50*O51/50,0)*50*'1.General Info'!$A$11/12,IF(Q51="No",ROUND(ROUND('1.General Info'!$A$10*INDEX('1.General Info'!$C$42:$C$48,MATCH('2.Rent Roll'!C51,'1.General Info'!$A$42:$A$48,0))/50,0)*50*P51/50,0)*50*'1.General Info'!$A$11/12,IFERROR(ROUND(ROUND('1.General Info'!$A$10*INDEX('1.General Info'!$C$42:$C$48,MATCH('2.Rent Roll'!C51,'1.General Info'!$A$42:$A$48,0))/50,0)*50*(MIN(O51,P51)*COUNTIFS($C$11:$C$160,"&lt;&gt;",$Q$11:$Q$160,"Yes")-SUMIFS($M$11:$M$160,$C$11:$C$160,"&lt;&gt;",$Q$11:$Q$160,"Yes")+M51)/50,0)*50*'1.General Info'!$A$11/12,0))),ROUND(ROUND('1.General Info'!$A$10*INDEX('1.General Info'!$C$42:$C$48,MATCH('2.Rent Roll'!C51,'1.General Info'!$A$42:$A$48,0))/50,0)*50*N51/50,0)*50*'1.General Info'!$A$11/12)),"")</f>
        <v/>
      </c>
      <c r="Y51" s="98" t="str">
        <f t="shared" si="8"/>
        <v/>
      </c>
      <c r="Z51" s="85" t="str">
        <f>IFERROR(IF(C51="SRO",(SUM(X51)/0.75*12*(1/'1.General Info'!$A$11))/(ROUND(('1.General Info'!$A$10*INDEX('1.General Info'!$C$42:$C$48,MATCH('2.Rent Roll'!C51,'1.General Info'!$A$42:$A$48,0)))/50,0)*50),(SUM(X51)*12*(1/'1.General Info'!$A$11))/(ROUND(('1.General Info'!$A$10*INDEX('1.General Info'!$C$42:$C$48,MATCH('2.Rent Roll'!C51,'1.General Info'!$A$42:$A$48,0)))/50,0)*50)),"")</f>
        <v/>
      </c>
      <c r="AA51" s="83" t="str">
        <f>IFERROR(ROUND(ROUND('1.General Info'!$A$10*INDEX('1.General Info'!$C$42:$C$48,MATCH('2.Rent Roll'!C51,'1.General Info'!$A$42:$A$48,0))/50,0)*50*'2.Rent Roll'!Z51/50,0)*50,"")</f>
        <v/>
      </c>
      <c r="AB51" s="88" t="str">
        <f>IFERROR(INDEX('1.General Info'!$B$42:$B$48,MATCH('2.Rent Roll'!C51,'1.General Info'!$A$42:$A$48,0)),"")</f>
        <v/>
      </c>
    </row>
    <row r="52" spans="1:28">
      <c r="A52" s="81">
        <f t="shared" si="7"/>
        <v>42</v>
      </c>
      <c r="B52" s="93"/>
      <c r="C52" s="93"/>
      <c r="D52" s="93"/>
      <c r="E52" s="84"/>
      <c r="F52" s="118" t="str">
        <f>IF(E52="","",IFERROR(E52/(ROUND(INDEX('1.General Info'!$I$41:$I$48,MATCH('2.Rent Roll'!D52,'1.General Info'!$H$41:$H$48,0))*'1.General Info'!$A$10/50,0)*50),""))</f>
        <v/>
      </c>
      <c r="G52" s="93"/>
      <c r="H52" s="93"/>
      <c r="I52" s="82"/>
      <c r="J52" s="83" t="str">
        <f>IFERROR(HLOOKUP(C52,'1.General Info'!$D$26:$J$32,7,FALSE),"")</f>
        <v/>
      </c>
      <c r="K52" s="145"/>
      <c r="L52" s="84"/>
      <c r="M52" s="85" t="str">
        <f>IFERROR(IF(L52="","",IF(C52="SRO",(SUM(I52:L52)/0.75*12*(1/'1.General Info'!$A$11))/(ROUND(('1.General Info'!$A$10*INDEX('1.General Info'!$C$42:$C$48,MATCH('2.Rent Roll'!C52,'1.General Info'!$A$42:$A$48,0)))/50,0)*50),(SUM(I52:L52)*12*(1/'1.General Info'!$A$11))/(ROUND(('1.General Info'!$A$10*INDEX('1.General Info'!$C$42:$C$48,MATCH('2.Rent Roll'!C52,'1.General Info'!$A$42:$A$48,0)))/50,0)*50))),"")</f>
        <v/>
      </c>
      <c r="N52" s="86" t="str">
        <f t="shared" si="1"/>
        <v/>
      </c>
      <c r="O52" s="86" t="str">
        <f t="shared" si="2"/>
        <v/>
      </c>
      <c r="P52" s="86" t="str">
        <f t="shared" si="3"/>
        <v/>
      </c>
      <c r="Q52" s="94" t="str">
        <f t="shared" si="4"/>
        <v/>
      </c>
      <c r="R52" s="87" t="str">
        <f>IFERROR(IF(C52="SRO",ROUND(ROUND('1.General Info'!$A$10*INDEX('1.General Info'!$C$42:$C$48,MATCH('2.Rent Roll'!C52,'1.General Info'!$A$42:$A$48,0))/50,0)*50*T52/50,0)*50*'1.General Info'!$A$11/12*0.75,ROUND(ROUND('1.General Info'!$A$10*INDEX('1.General Info'!$C$42:$C$48,MATCH('2.Rent Roll'!C52,'1.General Info'!$A$42:$A$48,0))/50,0)*50*T52/50,0)*50*'1.General Info'!$A$11/12),"")</f>
        <v/>
      </c>
      <c r="S52" s="98" t="str">
        <f t="shared" si="5"/>
        <v/>
      </c>
      <c r="T52" s="85" t="str">
        <f t="shared" si="6"/>
        <v/>
      </c>
      <c r="U52" s="83" t="str">
        <f>IFERROR(ROUND(ROUND('1.General Info'!$A$10*INDEX('1.General Info'!$C$42:$C$48,MATCH('2.Rent Roll'!C52,'1.General Info'!$A$42:$A$48,0))/50,0)*50*'2.Rent Roll'!T52/50,0)*50,"")</f>
        <v/>
      </c>
      <c r="V52" s="149" t="str">
        <f>IFERROR(INDEX('1.General Info'!$B$42:$B$48,MATCH('2.Rent Roll'!C52,'1.General Info'!$A$42:$A$48,0)),"")</f>
        <v/>
      </c>
      <c r="X52" s="87" t="str">
        <f>IFERROR(IF(C52="SRO",MAX(MIN(ROUND(ROUND('1.General Info'!$A$10*INDEX('1.General Info'!$C$42:$C$48,MATCH('2.Rent Roll'!C52,'1.General Info'!$A$42:$A$48,0))/50,0)*50*O52/50,0)*50*'1.General Info'!$A$11/12*0.75,IF(Q52="No",ROUND(ROUND('1.General Info'!$A$10*INDEX('1.General Info'!$C$42:$C$48,MATCH('2.Rent Roll'!C52,'1.General Info'!$A$42:$A$48,0))/50,0)*50*P52/50,0)*50*'1.General Info'!$A$11/12*0.75,IFERROR(ROUND(ROUND('1.General Info'!$A$10*INDEX('1.General Info'!$C$42:$C$48,MATCH('2.Rent Roll'!C52,'1.General Info'!$A$42:$A$48,0))/50,0)*50*(MIN(O52,P52)*COUNTIFS($C$11:$C$160,"&lt;&gt;",$Q$11:$Q$160,"Yes")-SUMIFS($M$11:$M$160,$C$11:$C$160,"&lt;&gt;",$Q$11:$Q$160,"Yes")+M52)/50,0)*50*'1.General Info'!$A$11/12*0.75,0))),ROUND(ROUND('1.General Info'!$A$10*INDEX('1.General Info'!$C$42:$C$48,MATCH('2.Rent Roll'!C52,'1.General Info'!$A$42:$A$48,0))/50,0)*50*N52/50,0)*50*'1.General Info'!$A$11/12*0.75),MAX(MIN(ROUND(ROUND('1.General Info'!$A$10*INDEX('1.General Info'!$C$42:$C$48,MATCH('2.Rent Roll'!C52,'1.General Info'!$A$42:$A$48,0))/50,0)*50*O52/50,0)*50*'1.General Info'!$A$11/12,IF(Q52="No",ROUND(ROUND('1.General Info'!$A$10*INDEX('1.General Info'!$C$42:$C$48,MATCH('2.Rent Roll'!C52,'1.General Info'!$A$42:$A$48,0))/50,0)*50*P52/50,0)*50*'1.General Info'!$A$11/12,IFERROR(ROUND(ROUND('1.General Info'!$A$10*INDEX('1.General Info'!$C$42:$C$48,MATCH('2.Rent Roll'!C52,'1.General Info'!$A$42:$A$48,0))/50,0)*50*(MIN(O52,P52)*COUNTIFS($C$11:$C$160,"&lt;&gt;",$Q$11:$Q$160,"Yes")-SUMIFS($M$11:$M$160,$C$11:$C$160,"&lt;&gt;",$Q$11:$Q$160,"Yes")+M52)/50,0)*50*'1.General Info'!$A$11/12,0))),ROUND(ROUND('1.General Info'!$A$10*INDEX('1.General Info'!$C$42:$C$48,MATCH('2.Rent Roll'!C52,'1.General Info'!$A$42:$A$48,0))/50,0)*50*N52/50,0)*50*'1.General Info'!$A$11/12)),"")</f>
        <v/>
      </c>
      <c r="Y52" s="98" t="str">
        <f t="shared" si="8"/>
        <v/>
      </c>
      <c r="Z52" s="85" t="str">
        <f>IFERROR(IF(C52="SRO",(SUM(X52)/0.75*12*(1/'1.General Info'!$A$11))/(ROUND(('1.General Info'!$A$10*INDEX('1.General Info'!$C$42:$C$48,MATCH('2.Rent Roll'!C52,'1.General Info'!$A$42:$A$48,0)))/50,0)*50),(SUM(X52)*12*(1/'1.General Info'!$A$11))/(ROUND(('1.General Info'!$A$10*INDEX('1.General Info'!$C$42:$C$48,MATCH('2.Rent Roll'!C52,'1.General Info'!$A$42:$A$48,0)))/50,0)*50)),"")</f>
        <v/>
      </c>
      <c r="AA52" s="83" t="str">
        <f>IFERROR(ROUND(ROUND('1.General Info'!$A$10*INDEX('1.General Info'!$C$42:$C$48,MATCH('2.Rent Roll'!C52,'1.General Info'!$A$42:$A$48,0))/50,0)*50*'2.Rent Roll'!Z52/50,0)*50,"")</f>
        <v/>
      </c>
      <c r="AB52" s="88" t="str">
        <f>IFERROR(INDEX('1.General Info'!$B$42:$B$48,MATCH('2.Rent Roll'!C52,'1.General Info'!$A$42:$A$48,0)),"")</f>
        <v/>
      </c>
    </row>
    <row r="53" spans="1:28">
      <c r="A53" s="81">
        <f t="shared" si="7"/>
        <v>43</v>
      </c>
      <c r="B53" s="93"/>
      <c r="C53" s="93"/>
      <c r="D53" s="93"/>
      <c r="E53" s="84"/>
      <c r="F53" s="118" t="str">
        <f>IF(E53="","",IFERROR(E53/(ROUND(INDEX('1.General Info'!$I$41:$I$48,MATCH('2.Rent Roll'!D53,'1.General Info'!$H$41:$H$48,0))*'1.General Info'!$A$10/50,0)*50),""))</f>
        <v/>
      </c>
      <c r="G53" s="93"/>
      <c r="H53" s="93"/>
      <c r="I53" s="82"/>
      <c r="J53" s="83" t="str">
        <f>IFERROR(HLOOKUP(C53,'1.General Info'!$D$26:$J$32,7,FALSE),"")</f>
        <v/>
      </c>
      <c r="K53" s="145"/>
      <c r="L53" s="84"/>
      <c r="M53" s="85" t="str">
        <f>IFERROR(IF(L53="","",IF(C53="SRO",(SUM(I53:L53)/0.75*12*(1/'1.General Info'!$A$11))/(ROUND(('1.General Info'!$A$10*INDEX('1.General Info'!$C$42:$C$48,MATCH('2.Rent Roll'!C53,'1.General Info'!$A$42:$A$48,0)))/50,0)*50),(SUM(I53:L53)*12*(1/'1.General Info'!$A$11))/(ROUND(('1.General Info'!$A$10*INDEX('1.General Info'!$C$42:$C$48,MATCH('2.Rent Roll'!C53,'1.General Info'!$A$42:$A$48,0)))/50,0)*50))),"")</f>
        <v/>
      </c>
      <c r="N53" s="86" t="str">
        <f t="shared" si="1"/>
        <v/>
      </c>
      <c r="O53" s="86" t="str">
        <f t="shared" si="2"/>
        <v/>
      </c>
      <c r="P53" s="86" t="str">
        <f t="shared" si="3"/>
        <v/>
      </c>
      <c r="Q53" s="94" t="str">
        <f t="shared" si="4"/>
        <v/>
      </c>
      <c r="R53" s="87" t="str">
        <f>IFERROR(IF(C53="SRO",ROUND(ROUND('1.General Info'!$A$10*INDEX('1.General Info'!$C$42:$C$48,MATCH('2.Rent Roll'!C53,'1.General Info'!$A$42:$A$48,0))/50,0)*50*T53/50,0)*50*'1.General Info'!$A$11/12*0.75,ROUND(ROUND('1.General Info'!$A$10*INDEX('1.General Info'!$C$42:$C$48,MATCH('2.Rent Roll'!C53,'1.General Info'!$A$42:$A$48,0))/50,0)*50*T53/50,0)*50*'1.General Info'!$A$11/12),"")</f>
        <v/>
      </c>
      <c r="S53" s="98" t="str">
        <f t="shared" si="5"/>
        <v/>
      </c>
      <c r="T53" s="85" t="str">
        <f t="shared" si="6"/>
        <v/>
      </c>
      <c r="U53" s="83" t="str">
        <f>IFERROR(ROUND(ROUND('1.General Info'!$A$10*INDEX('1.General Info'!$C$42:$C$48,MATCH('2.Rent Roll'!C53,'1.General Info'!$A$42:$A$48,0))/50,0)*50*'2.Rent Roll'!T53/50,0)*50,"")</f>
        <v/>
      </c>
      <c r="V53" s="149" t="str">
        <f>IFERROR(INDEX('1.General Info'!$B$42:$B$48,MATCH('2.Rent Roll'!C53,'1.General Info'!$A$42:$A$48,0)),"")</f>
        <v/>
      </c>
      <c r="X53" s="87" t="str">
        <f>IFERROR(IF(C53="SRO",MAX(MIN(ROUND(ROUND('1.General Info'!$A$10*INDEX('1.General Info'!$C$42:$C$48,MATCH('2.Rent Roll'!C53,'1.General Info'!$A$42:$A$48,0))/50,0)*50*O53/50,0)*50*'1.General Info'!$A$11/12*0.75,IF(Q53="No",ROUND(ROUND('1.General Info'!$A$10*INDEX('1.General Info'!$C$42:$C$48,MATCH('2.Rent Roll'!C53,'1.General Info'!$A$42:$A$48,0))/50,0)*50*P53/50,0)*50*'1.General Info'!$A$11/12*0.75,IFERROR(ROUND(ROUND('1.General Info'!$A$10*INDEX('1.General Info'!$C$42:$C$48,MATCH('2.Rent Roll'!C53,'1.General Info'!$A$42:$A$48,0))/50,0)*50*(MIN(O53,P53)*COUNTIFS($C$11:$C$160,"&lt;&gt;",$Q$11:$Q$160,"Yes")-SUMIFS($M$11:$M$160,$C$11:$C$160,"&lt;&gt;",$Q$11:$Q$160,"Yes")+M53)/50,0)*50*'1.General Info'!$A$11/12*0.75,0))),ROUND(ROUND('1.General Info'!$A$10*INDEX('1.General Info'!$C$42:$C$48,MATCH('2.Rent Roll'!C53,'1.General Info'!$A$42:$A$48,0))/50,0)*50*N53/50,0)*50*'1.General Info'!$A$11/12*0.75),MAX(MIN(ROUND(ROUND('1.General Info'!$A$10*INDEX('1.General Info'!$C$42:$C$48,MATCH('2.Rent Roll'!C53,'1.General Info'!$A$42:$A$48,0))/50,0)*50*O53/50,0)*50*'1.General Info'!$A$11/12,IF(Q53="No",ROUND(ROUND('1.General Info'!$A$10*INDEX('1.General Info'!$C$42:$C$48,MATCH('2.Rent Roll'!C53,'1.General Info'!$A$42:$A$48,0))/50,0)*50*P53/50,0)*50*'1.General Info'!$A$11/12,IFERROR(ROUND(ROUND('1.General Info'!$A$10*INDEX('1.General Info'!$C$42:$C$48,MATCH('2.Rent Roll'!C53,'1.General Info'!$A$42:$A$48,0))/50,0)*50*(MIN(O53,P53)*COUNTIFS($C$11:$C$160,"&lt;&gt;",$Q$11:$Q$160,"Yes")-SUMIFS($M$11:$M$160,$C$11:$C$160,"&lt;&gt;",$Q$11:$Q$160,"Yes")+M53)/50,0)*50*'1.General Info'!$A$11/12,0))),ROUND(ROUND('1.General Info'!$A$10*INDEX('1.General Info'!$C$42:$C$48,MATCH('2.Rent Roll'!C53,'1.General Info'!$A$42:$A$48,0))/50,0)*50*N53/50,0)*50*'1.General Info'!$A$11/12)),"")</f>
        <v/>
      </c>
      <c r="Y53" s="98" t="str">
        <f t="shared" si="8"/>
        <v/>
      </c>
      <c r="Z53" s="85" t="str">
        <f>IFERROR(IF(C53="SRO",(SUM(X53)/0.75*12*(1/'1.General Info'!$A$11))/(ROUND(('1.General Info'!$A$10*INDEX('1.General Info'!$C$42:$C$48,MATCH('2.Rent Roll'!C53,'1.General Info'!$A$42:$A$48,0)))/50,0)*50),(SUM(X53)*12*(1/'1.General Info'!$A$11))/(ROUND(('1.General Info'!$A$10*INDEX('1.General Info'!$C$42:$C$48,MATCH('2.Rent Roll'!C53,'1.General Info'!$A$42:$A$48,0)))/50,0)*50)),"")</f>
        <v/>
      </c>
      <c r="AA53" s="83" t="str">
        <f>IFERROR(ROUND(ROUND('1.General Info'!$A$10*INDEX('1.General Info'!$C$42:$C$48,MATCH('2.Rent Roll'!C53,'1.General Info'!$A$42:$A$48,0))/50,0)*50*'2.Rent Roll'!Z53/50,0)*50,"")</f>
        <v/>
      </c>
      <c r="AB53" s="88" t="str">
        <f>IFERROR(INDEX('1.General Info'!$B$42:$B$48,MATCH('2.Rent Roll'!C53,'1.General Info'!$A$42:$A$48,0)),"")</f>
        <v/>
      </c>
    </row>
    <row r="54" spans="1:28">
      <c r="A54" s="81">
        <f t="shared" si="7"/>
        <v>44</v>
      </c>
      <c r="B54" s="93"/>
      <c r="C54" s="93"/>
      <c r="D54" s="93"/>
      <c r="E54" s="84"/>
      <c r="F54" s="118" t="str">
        <f>IF(E54="","",IFERROR(E54/(ROUND(INDEX('1.General Info'!$I$41:$I$48,MATCH('2.Rent Roll'!D54,'1.General Info'!$H$41:$H$48,0))*'1.General Info'!$A$10/50,0)*50),""))</f>
        <v/>
      </c>
      <c r="G54" s="93"/>
      <c r="H54" s="93"/>
      <c r="I54" s="82"/>
      <c r="J54" s="83" t="str">
        <f>IFERROR(HLOOKUP(C54,'1.General Info'!$D$26:$J$32,7,FALSE),"")</f>
        <v/>
      </c>
      <c r="K54" s="145"/>
      <c r="L54" s="84"/>
      <c r="M54" s="85" t="str">
        <f>IFERROR(IF(L54="","",IF(C54="SRO",(SUM(I54:L54)/0.75*12*(1/'1.General Info'!$A$11))/(ROUND(('1.General Info'!$A$10*INDEX('1.General Info'!$C$42:$C$48,MATCH('2.Rent Roll'!C54,'1.General Info'!$A$42:$A$48,0)))/50,0)*50),(SUM(I54:L54)*12*(1/'1.General Info'!$A$11))/(ROUND(('1.General Info'!$A$10*INDEX('1.General Info'!$C$42:$C$48,MATCH('2.Rent Roll'!C54,'1.General Info'!$A$42:$A$48,0)))/50,0)*50))),"")</f>
        <v/>
      </c>
      <c r="N54" s="86" t="str">
        <f t="shared" si="1"/>
        <v/>
      </c>
      <c r="O54" s="86" t="str">
        <f t="shared" si="2"/>
        <v/>
      </c>
      <c r="P54" s="86" t="str">
        <f t="shared" si="3"/>
        <v/>
      </c>
      <c r="Q54" s="94" t="str">
        <f t="shared" si="4"/>
        <v/>
      </c>
      <c r="R54" s="87" t="str">
        <f>IFERROR(IF(C54="SRO",ROUND(ROUND('1.General Info'!$A$10*INDEX('1.General Info'!$C$42:$C$48,MATCH('2.Rent Roll'!C54,'1.General Info'!$A$42:$A$48,0))/50,0)*50*T54/50,0)*50*'1.General Info'!$A$11/12*0.75,ROUND(ROUND('1.General Info'!$A$10*INDEX('1.General Info'!$C$42:$C$48,MATCH('2.Rent Roll'!C54,'1.General Info'!$A$42:$A$48,0))/50,0)*50*T54/50,0)*50*'1.General Info'!$A$11/12),"")</f>
        <v/>
      </c>
      <c r="S54" s="98" t="str">
        <f t="shared" si="5"/>
        <v/>
      </c>
      <c r="T54" s="85" t="str">
        <f t="shared" si="6"/>
        <v/>
      </c>
      <c r="U54" s="83" t="str">
        <f>IFERROR(ROUND(ROUND('1.General Info'!$A$10*INDEX('1.General Info'!$C$42:$C$48,MATCH('2.Rent Roll'!C54,'1.General Info'!$A$42:$A$48,0))/50,0)*50*'2.Rent Roll'!T54/50,0)*50,"")</f>
        <v/>
      </c>
      <c r="V54" s="149" t="str">
        <f>IFERROR(INDEX('1.General Info'!$B$42:$B$48,MATCH('2.Rent Roll'!C54,'1.General Info'!$A$42:$A$48,0)),"")</f>
        <v/>
      </c>
      <c r="X54" s="87" t="str">
        <f>IFERROR(IF(C54="SRO",MAX(MIN(ROUND(ROUND('1.General Info'!$A$10*INDEX('1.General Info'!$C$42:$C$48,MATCH('2.Rent Roll'!C54,'1.General Info'!$A$42:$A$48,0))/50,0)*50*O54/50,0)*50*'1.General Info'!$A$11/12*0.75,IF(Q54="No",ROUND(ROUND('1.General Info'!$A$10*INDEX('1.General Info'!$C$42:$C$48,MATCH('2.Rent Roll'!C54,'1.General Info'!$A$42:$A$48,0))/50,0)*50*P54/50,0)*50*'1.General Info'!$A$11/12*0.75,IFERROR(ROUND(ROUND('1.General Info'!$A$10*INDEX('1.General Info'!$C$42:$C$48,MATCH('2.Rent Roll'!C54,'1.General Info'!$A$42:$A$48,0))/50,0)*50*(MIN(O54,P54)*COUNTIFS($C$11:$C$160,"&lt;&gt;",$Q$11:$Q$160,"Yes")-SUMIFS($M$11:$M$160,$C$11:$C$160,"&lt;&gt;",$Q$11:$Q$160,"Yes")+M54)/50,0)*50*'1.General Info'!$A$11/12*0.75,0))),ROUND(ROUND('1.General Info'!$A$10*INDEX('1.General Info'!$C$42:$C$48,MATCH('2.Rent Roll'!C54,'1.General Info'!$A$42:$A$48,0))/50,0)*50*N54/50,0)*50*'1.General Info'!$A$11/12*0.75),MAX(MIN(ROUND(ROUND('1.General Info'!$A$10*INDEX('1.General Info'!$C$42:$C$48,MATCH('2.Rent Roll'!C54,'1.General Info'!$A$42:$A$48,0))/50,0)*50*O54/50,0)*50*'1.General Info'!$A$11/12,IF(Q54="No",ROUND(ROUND('1.General Info'!$A$10*INDEX('1.General Info'!$C$42:$C$48,MATCH('2.Rent Roll'!C54,'1.General Info'!$A$42:$A$48,0))/50,0)*50*P54/50,0)*50*'1.General Info'!$A$11/12,IFERROR(ROUND(ROUND('1.General Info'!$A$10*INDEX('1.General Info'!$C$42:$C$48,MATCH('2.Rent Roll'!C54,'1.General Info'!$A$42:$A$48,0))/50,0)*50*(MIN(O54,P54)*COUNTIFS($C$11:$C$160,"&lt;&gt;",$Q$11:$Q$160,"Yes")-SUMIFS($M$11:$M$160,$C$11:$C$160,"&lt;&gt;",$Q$11:$Q$160,"Yes")+M54)/50,0)*50*'1.General Info'!$A$11/12,0))),ROUND(ROUND('1.General Info'!$A$10*INDEX('1.General Info'!$C$42:$C$48,MATCH('2.Rent Roll'!C54,'1.General Info'!$A$42:$A$48,0))/50,0)*50*N54/50,0)*50*'1.General Info'!$A$11/12)),"")</f>
        <v/>
      </c>
      <c r="Y54" s="98" t="str">
        <f t="shared" si="8"/>
        <v/>
      </c>
      <c r="Z54" s="85" t="str">
        <f>IFERROR(IF(C54="SRO",(SUM(X54)/0.75*12*(1/'1.General Info'!$A$11))/(ROUND(('1.General Info'!$A$10*INDEX('1.General Info'!$C$42:$C$48,MATCH('2.Rent Roll'!C54,'1.General Info'!$A$42:$A$48,0)))/50,0)*50),(SUM(X54)*12*(1/'1.General Info'!$A$11))/(ROUND(('1.General Info'!$A$10*INDEX('1.General Info'!$C$42:$C$48,MATCH('2.Rent Roll'!C54,'1.General Info'!$A$42:$A$48,0)))/50,0)*50)),"")</f>
        <v/>
      </c>
      <c r="AA54" s="83" t="str">
        <f>IFERROR(ROUND(ROUND('1.General Info'!$A$10*INDEX('1.General Info'!$C$42:$C$48,MATCH('2.Rent Roll'!C54,'1.General Info'!$A$42:$A$48,0))/50,0)*50*'2.Rent Roll'!Z54/50,0)*50,"")</f>
        <v/>
      </c>
      <c r="AB54" s="88" t="str">
        <f>IFERROR(INDEX('1.General Info'!$B$42:$B$48,MATCH('2.Rent Roll'!C54,'1.General Info'!$A$42:$A$48,0)),"")</f>
        <v/>
      </c>
    </row>
    <row r="55" spans="1:28">
      <c r="A55" s="81">
        <f t="shared" si="7"/>
        <v>45</v>
      </c>
      <c r="B55" s="93"/>
      <c r="C55" s="93"/>
      <c r="D55" s="93"/>
      <c r="E55" s="84"/>
      <c r="F55" s="118" t="str">
        <f>IF(E55="","",IFERROR(E55/(ROUND(INDEX('1.General Info'!$I$41:$I$48,MATCH('2.Rent Roll'!D55,'1.General Info'!$H$41:$H$48,0))*'1.General Info'!$A$10/50,0)*50),""))</f>
        <v/>
      </c>
      <c r="G55" s="93"/>
      <c r="H55" s="93"/>
      <c r="I55" s="82"/>
      <c r="J55" s="83" t="str">
        <f>IFERROR(HLOOKUP(C55,'1.General Info'!$D$26:$J$32,7,FALSE),"")</f>
        <v/>
      </c>
      <c r="K55" s="145"/>
      <c r="L55" s="84"/>
      <c r="M55" s="85" t="str">
        <f>IFERROR(IF(L55="","",IF(C55="SRO",(SUM(I55:L55)/0.75*12*(1/'1.General Info'!$A$11))/(ROUND(('1.General Info'!$A$10*INDEX('1.General Info'!$C$42:$C$48,MATCH('2.Rent Roll'!C55,'1.General Info'!$A$42:$A$48,0)))/50,0)*50),(SUM(I55:L55)*12*(1/'1.General Info'!$A$11))/(ROUND(('1.General Info'!$A$10*INDEX('1.General Info'!$C$42:$C$48,MATCH('2.Rent Roll'!C55,'1.General Info'!$A$42:$A$48,0)))/50,0)*50))),"")</f>
        <v/>
      </c>
      <c r="N55" s="86" t="str">
        <f t="shared" si="1"/>
        <v/>
      </c>
      <c r="O55" s="86" t="str">
        <f t="shared" si="2"/>
        <v/>
      </c>
      <c r="P55" s="86" t="str">
        <f t="shared" si="3"/>
        <v/>
      </c>
      <c r="Q55" s="94" t="str">
        <f t="shared" si="4"/>
        <v/>
      </c>
      <c r="R55" s="87" t="str">
        <f>IFERROR(IF(C55="SRO",ROUND(ROUND('1.General Info'!$A$10*INDEX('1.General Info'!$C$42:$C$48,MATCH('2.Rent Roll'!C55,'1.General Info'!$A$42:$A$48,0))/50,0)*50*T55/50,0)*50*'1.General Info'!$A$11/12*0.75,ROUND(ROUND('1.General Info'!$A$10*INDEX('1.General Info'!$C$42:$C$48,MATCH('2.Rent Roll'!C55,'1.General Info'!$A$42:$A$48,0))/50,0)*50*T55/50,0)*50*'1.General Info'!$A$11/12),"")</f>
        <v/>
      </c>
      <c r="S55" s="98" t="str">
        <f t="shared" si="5"/>
        <v/>
      </c>
      <c r="T55" s="85" t="str">
        <f t="shared" si="6"/>
        <v/>
      </c>
      <c r="U55" s="83" t="str">
        <f>IFERROR(ROUND(ROUND('1.General Info'!$A$10*INDEX('1.General Info'!$C$42:$C$48,MATCH('2.Rent Roll'!C55,'1.General Info'!$A$42:$A$48,0))/50,0)*50*'2.Rent Roll'!T55/50,0)*50,"")</f>
        <v/>
      </c>
      <c r="V55" s="149" t="str">
        <f>IFERROR(INDEX('1.General Info'!$B$42:$B$48,MATCH('2.Rent Roll'!C55,'1.General Info'!$A$42:$A$48,0)),"")</f>
        <v/>
      </c>
      <c r="X55" s="87" t="str">
        <f>IFERROR(IF(C55="SRO",MAX(MIN(ROUND(ROUND('1.General Info'!$A$10*INDEX('1.General Info'!$C$42:$C$48,MATCH('2.Rent Roll'!C55,'1.General Info'!$A$42:$A$48,0))/50,0)*50*O55/50,0)*50*'1.General Info'!$A$11/12*0.75,IF(Q55="No",ROUND(ROUND('1.General Info'!$A$10*INDEX('1.General Info'!$C$42:$C$48,MATCH('2.Rent Roll'!C55,'1.General Info'!$A$42:$A$48,0))/50,0)*50*P55/50,0)*50*'1.General Info'!$A$11/12*0.75,IFERROR(ROUND(ROUND('1.General Info'!$A$10*INDEX('1.General Info'!$C$42:$C$48,MATCH('2.Rent Roll'!C55,'1.General Info'!$A$42:$A$48,0))/50,0)*50*(MIN(O55,P55)*COUNTIFS($C$11:$C$160,"&lt;&gt;",$Q$11:$Q$160,"Yes")-SUMIFS($M$11:$M$160,$C$11:$C$160,"&lt;&gt;",$Q$11:$Q$160,"Yes")+M55)/50,0)*50*'1.General Info'!$A$11/12*0.75,0))),ROUND(ROUND('1.General Info'!$A$10*INDEX('1.General Info'!$C$42:$C$48,MATCH('2.Rent Roll'!C55,'1.General Info'!$A$42:$A$48,0))/50,0)*50*N55/50,0)*50*'1.General Info'!$A$11/12*0.75),MAX(MIN(ROUND(ROUND('1.General Info'!$A$10*INDEX('1.General Info'!$C$42:$C$48,MATCH('2.Rent Roll'!C55,'1.General Info'!$A$42:$A$48,0))/50,0)*50*O55/50,0)*50*'1.General Info'!$A$11/12,IF(Q55="No",ROUND(ROUND('1.General Info'!$A$10*INDEX('1.General Info'!$C$42:$C$48,MATCH('2.Rent Roll'!C55,'1.General Info'!$A$42:$A$48,0))/50,0)*50*P55/50,0)*50*'1.General Info'!$A$11/12,IFERROR(ROUND(ROUND('1.General Info'!$A$10*INDEX('1.General Info'!$C$42:$C$48,MATCH('2.Rent Roll'!C55,'1.General Info'!$A$42:$A$48,0))/50,0)*50*(MIN(O55,P55)*COUNTIFS($C$11:$C$160,"&lt;&gt;",$Q$11:$Q$160,"Yes")-SUMIFS($M$11:$M$160,$C$11:$C$160,"&lt;&gt;",$Q$11:$Q$160,"Yes")+M55)/50,0)*50*'1.General Info'!$A$11/12,0))),ROUND(ROUND('1.General Info'!$A$10*INDEX('1.General Info'!$C$42:$C$48,MATCH('2.Rent Roll'!C55,'1.General Info'!$A$42:$A$48,0))/50,0)*50*N55/50,0)*50*'1.General Info'!$A$11/12)),"")</f>
        <v/>
      </c>
      <c r="Y55" s="98" t="str">
        <f t="shared" si="8"/>
        <v/>
      </c>
      <c r="Z55" s="85" t="str">
        <f>IFERROR(IF(C55="SRO",(SUM(X55)/0.75*12*(1/'1.General Info'!$A$11))/(ROUND(('1.General Info'!$A$10*INDEX('1.General Info'!$C$42:$C$48,MATCH('2.Rent Roll'!C55,'1.General Info'!$A$42:$A$48,0)))/50,0)*50),(SUM(X55)*12*(1/'1.General Info'!$A$11))/(ROUND(('1.General Info'!$A$10*INDEX('1.General Info'!$C$42:$C$48,MATCH('2.Rent Roll'!C55,'1.General Info'!$A$42:$A$48,0)))/50,0)*50)),"")</f>
        <v/>
      </c>
      <c r="AA55" s="83" t="str">
        <f>IFERROR(ROUND(ROUND('1.General Info'!$A$10*INDEX('1.General Info'!$C$42:$C$48,MATCH('2.Rent Roll'!C55,'1.General Info'!$A$42:$A$48,0))/50,0)*50*'2.Rent Roll'!Z55/50,0)*50,"")</f>
        <v/>
      </c>
      <c r="AB55" s="88" t="str">
        <f>IFERROR(INDEX('1.General Info'!$B$42:$B$48,MATCH('2.Rent Roll'!C55,'1.General Info'!$A$42:$A$48,0)),"")</f>
        <v/>
      </c>
    </row>
    <row r="56" spans="1:28">
      <c r="A56" s="81">
        <f t="shared" si="7"/>
        <v>46</v>
      </c>
      <c r="B56" s="93"/>
      <c r="C56" s="93"/>
      <c r="D56" s="93"/>
      <c r="E56" s="84"/>
      <c r="F56" s="118" t="str">
        <f>IF(E56="","",IFERROR(E56/(ROUND(INDEX('1.General Info'!$I$41:$I$48,MATCH('2.Rent Roll'!D56,'1.General Info'!$H$41:$H$48,0))*'1.General Info'!$A$10/50,0)*50),""))</f>
        <v/>
      </c>
      <c r="G56" s="93"/>
      <c r="H56" s="93"/>
      <c r="I56" s="82"/>
      <c r="J56" s="83" t="str">
        <f>IFERROR(HLOOKUP(C56,'1.General Info'!$D$26:$J$32,7,FALSE),"")</f>
        <v/>
      </c>
      <c r="K56" s="145"/>
      <c r="L56" s="84"/>
      <c r="M56" s="85" t="str">
        <f>IFERROR(IF(L56="","",IF(C56="SRO",(SUM(I56:L56)/0.75*12*(1/'1.General Info'!$A$11))/(ROUND(('1.General Info'!$A$10*INDEX('1.General Info'!$C$42:$C$48,MATCH('2.Rent Roll'!C56,'1.General Info'!$A$42:$A$48,0)))/50,0)*50),(SUM(I56:L56)*12*(1/'1.General Info'!$A$11))/(ROUND(('1.General Info'!$A$10*INDEX('1.General Info'!$C$42:$C$48,MATCH('2.Rent Roll'!C56,'1.General Info'!$A$42:$A$48,0)))/50,0)*50))),"")</f>
        <v/>
      </c>
      <c r="N56" s="86" t="str">
        <f t="shared" si="1"/>
        <v/>
      </c>
      <c r="O56" s="86" t="str">
        <f t="shared" si="2"/>
        <v/>
      </c>
      <c r="P56" s="86" t="str">
        <f t="shared" si="3"/>
        <v/>
      </c>
      <c r="Q56" s="94" t="str">
        <f t="shared" si="4"/>
        <v/>
      </c>
      <c r="R56" s="87" t="str">
        <f>IFERROR(IF(C56="SRO",ROUND(ROUND('1.General Info'!$A$10*INDEX('1.General Info'!$C$42:$C$48,MATCH('2.Rent Roll'!C56,'1.General Info'!$A$42:$A$48,0))/50,0)*50*T56/50,0)*50*'1.General Info'!$A$11/12*0.75,ROUND(ROUND('1.General Info'!$A$10*INDEX('1.General Info'!$C$42:$C$48,MATCH('2.Rent Roll'!C56,'1.General Info'!$A$42:$A$48,0))/50,0)*50*T56/50,0)*50*'1.General Info'!$A$11/12),"")</f>
        <v/>
      </c>
      <c r="S56" s="98" t="str">
        <f t="shared" si="5"/>
        <v/>
      </c>
      <c r="T56" s="85" t="str">
        <f t="shared" si="6"/>
        <v/>
      </c>
      <c r="U56" s="83" t="str">
        <f>IFERROR(ROUND(ROUND('1.General Info'!$A$10*INDEX('1.General Info'!$C$42:$C$48,MATCH('2.Rent Roll'!C56,'1.General Info'!$A$42:$A$48,0))/50,0)*50*'2.Rent Roll'!T56/50,0)*50,"")</f>
        <v/>
      </c>
      <c r="V56" s="149" t="str">
        <f>IFERROR(INDEX('1.General Info'!$B$42:$B$48,MATCH('2.Rent Roll'!C56,'1.General Info'!$A$42:$A$48,0)),"")</f>
        <v/>
      </c>
      <c r="X56" s="87" t="str">
        <f>IFERROR(IF(C56="SRO",MAX(MIN(ROUND(ROUND('1.General Info'!$A$10*INDEX('1.General Info'!$C$42:$C$48,MATCH('2.Rent Roll'!C56,'1.General Info'!$A$42:$A$48,0))/50,0)*50*O56/50,0)*50*'1.General Info'!$A$11/12*0.75,IF(Q56="No",ROUND(ROUND('1.General Info'!$A$10*INDEX('1.General Info'!$C$42:$C$48,MATCH('2.Rent Roll'!C56,'1.General Info'!$A$42:$A$48,0))/50,0)*50*P56/50,0)*50*'1.General Info'!$A$11/12*0.75,IFERROR(ROUND(ROUND('1.General Info'!$A$10*INDEX('1.General Info'!$C$42:$C$48,MATCH('2.Rent Roll'!C56,'1.General Info'!$A$42:$A$48,0))/50,0)*50*(MIN(O56,P56)*COUNTIFS($C$11:$C$160,"&lt;&gt;",$Q$11:$Q$160,"Yes")-SUMIFS($M$11:$M$160,$C$11:$C$160,"&lt;&gt;",$Q$11:$Q$160,"Yes")+M56)/50,0)*50*'1.General Info'!$A$11/12*0.75,0))),ROUND(ROUND('1.General Info'!$A$10*INDEX('1.General Info'!$C$42:$C$48,MATCH('2.Rent Roll'!C56,'1.General Info'!$A$42:$A$48,0))/50,0)*50*N56/50,0)*50*'1.General Info'!$A$11/12*0.75),MAX(MIN(ROUND(ROUND('1.General Info'!$A$10*INDEX('1.General Info'!$C$42:$C$48,MATCH('2.Rent Roll'!C56,'1.General Info'!$A$42:$A$48,0))/50,0)*50*O56/50,0)*50*'1.General Info'!$A$11/12,IF(Q56="No",ROUND(ROUND('1.General Info'!$A$10*INDEX('1.General Info'!$C$42:$C$48,MATCH('2.Rent Roll'!C56,'1.General Info'!$A$42:$A$48,0))/50,0)*50*P56/50,0)*50*'1.General Info'!$A$11/12,IFERROR(ROUND(ROUND('1.General Info'!$A$10*INDEX('1.General Info'!$C$42:$C$48,MATCH('2.Rent Roll'!C56,'1.General Info'!$A$42:$A$48,0))/50,0)*50*(MIN(O56,P56)*COUNTIFS($C$11:$C$160,"&lt;&gt;",$Q$11:$Q$160,"Yes")-SUMIFS($M$11:$M$160,$C$11:$C$160,"&lt;&gt;",$Q$11:$Q$160,"Yes")+M56)/50,0)*50*'1.General Info'!$A$11/12,0))),ROUND(ROUND('1.General Info'!$A$10*INDEX('1.General Info'!$C$42:$C$48,MATCH('2.Rent Roll'!C56,'1.General Info'!$A$42:$A$48,0))/50,0)*50*N56/50,0)*50*'1.General Info'!$A$11/12)),"")</f>
        <v/>
      </c>
      <c r="Y56" s="98" t="str">
        <f t="shared" si="8"/>
        <v/>
      </c>
      <c r="Z56" s="85" t="str">
        <f>IFERROR(IF(C56="SRO",(SUM(X56)/0.75*12*(1/'1.General Info'!$A$11))/(ROUND(('1.General Info'!$A$10*INDEX('1.General Info'!$C$42:$C$48,MATCH('2.Rent Roll'!C56,'1.General Info'!$A$42:$A$48,0)))/50,0)*50),(SUM(X56)*12*(1/'1.General Info'!$A$11))/(ROUND(('1.General Info'!$A$10*INDEX('1.General Info'!$C$42:$C$48,MATCH('2.Rent Roll'!C56,'1.General Info'!$A$42:$A$48,0)))/50,0)*50)),"")</f>
        <v/>
      </c>
      <c r="AA56" s="83" t="str">
        <f>IFERROR(ROUND(ROUND('1.General Info'!$A$10*INDEX('1.General Info'!$C$42:$C$48,MATCH('2.Rent Roll'!C56,'1.General Info'!$A$42:$A$48,0))/50,0)*50*'2.Rent Roll'!Z56/50,0)*50,"")</f>
        <v/>
      </c>
      <c r="AB56" s="88" t="str">
        <f>IFERROR(INDEX('1.General Info'!$B$42:$B$48,MATCH('2.Rent Roll'!C56,'1.General Info'!$A$42:$A$48,0)),"")</f>
        <v/>
      </c>
    </row>
    <row r="57" spans="1:28">
      <c r="A57" s="81">
        <f t="shared" si="7"/>
        <v>47</v>
      </c>
      <c r="B57" s="93"/>
      <c r="C57" s="93"/>
      <c r="D57" s="93"/>
      <c r="E57" s="84"/>
      <c r="F57" s="118" t="str">
        <f>IF(E57="","",IFERROR(E57/(ROUND(INDEX('1.General Info'!$I$41:$I$48,MATCH('2.Rent Roll'!D57,'1.General Info'!$H$41:$H$48,0))*'1.General Info'!$A$10/50,0)*50),""))</f>
        <v/>
      </c>
      <c r="G57" s="93"/>
      <c r="H57" s="93"/>
      <c r="I57" s="82"/>
      <c r="J57" s="83" t="str">
        <f>IFERROR(HLOOKUP(C57,'1.General Info'!$D$26:$J$32,7,FALSE),"")</f>
        <v/>
      </c>
      <c r="K57" s="145"/>
      <c r="L57" s="84"/>
      <c r="M57" s="85" t="str">
        <f>IFERROR(IF(L57="","",IF(C57="SRO",(SUM(I57:L57)/0.75*12*(1/'1.General Info'!$A$11))/(ROUND(('1.General Info'!$A$10*INDEX('1.General Info'!$C$42:$C$48,MATCH('2.Rent Roll'!C57,'1.General Info'!$A$42:$A$48,0)))/50,0)*50),(SUM(I57:L57)*12*(1/'1.General Info'!$A$11))/(ROUND(('1.General Info'!$A$10*INDEX('1.General Info'!$C$42:$C$48,MATCH('2.Rent Roll'!C57,'1.General Info'!$A$42:$A$48,0)))/50,0)*50))),"")</f>
        <v/>
      </c>
      <c r="N57" s="86" t="str">
        <f t="shared" si="1"/>
        <v/>
      </c>
      <c r="O57" s="86" t="str">
        <f t="shared" si="2"/>
        <v/>
      </c>
      <c r="P57" s="86" t="str">
        <f t="shared" si="3"/>
        <v/>
      </c>
      <c r="Q57" s="94" t="str">
        <f t="shared" si="4"/>
        <v/>
      </c>
      <c r="R57" s="87" t="str">
        <f>IFERROR(IF(C57="SRO",ROUND(ROUND('1.General Info'!$A$10*INDEX('1.General Info'!$C$42:$C$48,MATCH('2.Rent Roll'!C57,'1.General Info'!$A$42:$A$48,0))/50,0)*50*T57/50,0)*50*'1.General Info'!$A$11/12*0.75,ROUND(ROUND('1.General Info'!$A$10*INDEX('1.General Info'!$C$42:$C$48,MATCH('2.Rent Roll'!C57,'1.General Info'!$A$42:$A$48,0))/50,0)*50*T57/50,0)*50*'1.General Info'!$A$11/12),"")</f>
        <v/>
      </c>
      <c r="S57" s="98" t="str">
        <f t="shared" si="5"/>
        <v/>
      </c>
      <c r="T57" s="85" t="str">
        <f t="shared" si="6"/>
        <v/>
      </c>
      <c r="U57" s="83" t="str">
        <f>IFERROR(ROUND(ROUND('1.General Info'!$A$10*INDEX('1.General Info'!$C$42:$C$48,MATCH('2.Rent Roll'!C57,'1.General Info'!$A$42:$A$48,0))/50,0)*50*'2.Rent Roll'!T57/50,0)*50,"")</f>
        <v/>
      </c>
      <c r="V57" s="149" t="str">
        <f>IFERROR(INDEX('1.General Info'!$B$42:$B$48,MATCH('2.Rent Roll'!C57,'1.General Info'!$A$42:$A$48,0)),"")</f>
        <v/>
      </c>
      <c r="X57" s="87" t="str">
        <f>IFERROR(IF(C57="SRO",MAX(MIN(ROUND(ROUND('1.General Info'!$A$10*INDEX('1.General Info'!$C$42:$C$48,MATCH('2.Rent Roll'!C57,'1.General Info'!$A$42:$A$48,0))/50,0)*50*O57/50,0)*50*'1.General Info'!$A$11/12*0.75,IF(Q57="No",ROUND(ROUND('1.General Info'!$A$10*INDEX('1.General Info'!$C$42:$C$48,MATCH('2.Rent Roll'!C57,'1.General Info'!$A$42:$A$48,0))/50,0)*50*P57/50,0)*50*'1.General Info'!$A$11/12*0.75,IFERROR(ROUND(ROUND('1.General Info'!$A$10*INDEX('1.General Info'!$C$42:$C$48,MATCH('2.Rent Roll'!C57,'1.General Info'!$A$42:$A$48,0))/50,0)*50*(MIN(O57,P57)*COUNTIFS($C$11:$C$160,"&lt;&gt;",$Q$11:$Q$160,"Yes")-SUMIFS($M$11:$M$160,$C$11:$C$160,"&lt;&gt;",$Q$11:$Q$160,"Yes")+M57)/50,0)*50*'1.General Info'!$A$11/12*0.75,0))),ROUND(ROUND('1.General Info'!$A$10*INDEX('1.General Info'!$C$42:$C$48,MATCH('2.Rent Roll'!C57,'1.General Info'!$A$42:$A$48,0))/50,0)*50*N57/50,0)*50*'1.General Info'!$A$11/12*0.75),MAX(MIN(ROUND(ROUND('1.General Info'!$A$10*INDEX('1.General Info'!$C$42:$C$48,MATCH('2.Rent Roll'!C57,'1.General Info'!$A$42:$A$48,0))/50,0)*50*O57/50,0)*50*'1.General Info'!$A$11/12,IF(Q57="No",ROUND(ROUND('1.General Info'!$A$10*INDEX('1.General Info'!$C$42:$C$48,MATCH('2.Rent Roll'!C57,'1.General Info'!$A$42:$A$48,0))/50,0)*50*P57/50,0)*50*'1.General Info'!$A$11/12,IFERROR(ROUND(ROUND('1.General Info'!$A$10*INDEX('1.General Info'!$C$42:$C$48,MATCH('2.Rent Roll'!C57,'1.General Info'!$A$42:$A$48,0))/50,0)*50*(MIN(O57,P57)*COUNTIFS($C$11:$C$160,"&lt;&gt;",$Q$11:$Q$160,"Yes")-SUMIFS($M$11:$M$160,$C$11:$C$160,"&lt;&gt;",$Q$11:$Q$160,"Yes")+M57)/50,0)*50*'1.General Info'!$A$11/12,0))),ROUND(ROUND('1.General Info'!$A$10*INDEX('1.General Info'!$C$42:$C$48,MATCH('2.Rent Roll'!C57,'1.General Info'!$A$42:$A$48,0))/50,0)*50*N57/50,0)*50*'1.General Info'!$A$11/12)),"")</f>
        <v/>
      </c>
      <c r="Y57" s="98" t="str">
        <f t="shared" si="8"/>
        <v/>
      </c>
      <c r="Z57" s="85" t="str">
        <f>IFERROR(IF(C57="SRO",(SUM(X57)/0.75*12*(1/'1.General Info'!$A$11))/(ROUND(('1.General Info'!$A$10*INDEX('1.General Info'!$C$42:$C$48,MATCH('2.Rent Roll'!C57,'1.General Info'!$A$42:$A$48,0)))/50,0)*50),(SUM(X57)*12*(1/'1.General Info'!$A$11))/(ROUND(('1.General Info'!$A$10*INDEX('1.General Info'!$C$42:$C$48,MATCH('2.Rent Roll'!C57,'1.General Info'!$A$42:$A$48,0)))/50,0)*50)),"")</f>
        <v/>
      </c>
      <c r="AA57" s="83" t="str">
        <f>IFERROR(ROUND(ROUND('1.General Info'!$A$10*INDEX('1.General Info'!$C$42:$C$48,MATCH('2.Rent Roll'!C57,'1.General Info'!$A$42:$A$48,0))/50,0)*50*'2.Rent Roll'!Z57/50,0)*50,"")</f>
        <v/>
      </c>
      <c r="AB57" s="88" t="str">
        <f>IFERROR(INDEX('1.General Info'!$B$42:$B$48,MATCH('2.Rent Roll'!C57,'1.General Info'!$A$42:$A$48,0)),"")</f>
        <v/>
      </c>
    </row>
    <row r="58" spans="1:28">
      <c r="A58" s="81">
        <f t="shared" si="7"/>
        <v>48</v>
      </c>
      <c r="B58" s="93"/>
      <c r="C58" s="93"/>
      <c r="D58" s="93"/>
      <c r="E58" s="84"/>
      <c r="F58" s="118" t="str">
        <f>IF(E58="","",IFERROR(E58/(ROUND(INDEX('1.General Info'!$I$41:$I$48,MATCH('2.Rent Roll'!D58,'1.General Info'!$H$41:$H$48,0))*'1.General Info'!$A$10/50,0)*50),""))</f>
        <v/>
      </c>
      <c r="G58" s="93"/>
      <c r="H58" s="93"/>
      <c r="I58" s="82"/>
      <c r="J58" s="83" t="str">
        <f>IFERROR(HLOOKUP(C58,'1.General Info'!$D$26:$J$32,7,FALSE),"")</f>
        <v/>
      </c>
      <c r="K58" s="145"/>
      <c r="L58" s="84"/>
      <c r="M58" s="85" t="str">
        <f>IFERROR(IF(L58="","",IF(C58="SRO",(SUM(I58:L58)/0.75*12*(1/'1.General Info'!$A$11))/(ROUND(('1.General Info'!$A$10*INDEX('1.General Info'!$C$42:$C$48,MATCH('2.Rent Roll'!C58,'1.General Info'!$A$42:$A$48,0)))/50,0)*50),(SUM(I58:L58)*12*(1/'1.General Info'!$A$11))/(ROUND(('1.General Info'!$A$10*INDEX('1.General Info'!$C$42:$C$48,MATCH('2.Rent Roll'!C58,'1.General Info'!$A$42:$A$48,0)))/50,0)*50))),"")</f>
        <v/>
      </c>
      <c r="N58" s="86" t="str">
        <f t="shared" si="1"/>
        <v/>
      </c>
      <c r="O58" s="86" t="str">
        <f t="shared" si="2"/>
        <v/>
      </c>
      <c r="P58" s="86" t="str">
        <f t="shared" si="3"/>
        <v/>
      </c>
      <c r="Q58" s="94" t="str">
        <f t="shared" si="4"/>
        <v/>
      </c>
      <c r="R58" s="87" t="str">
        <f>IFERROR(IF(C58="SRO",ROUND(ROUND('1.General Info'!$A$10*INDEX('1.General Info'!$C$42:$C$48,MATCH('2.Rent Roll'!C58,'1.General Info'!$A$42:$A$48,0))/50,0)*50*T58/50,0)*50*'1.General Info'!$A$11/12*0.75,ROUND(ROUND('1.General Info'!$A$10*INDEX('1.General Info'!$C$42:$C$48,MATCH('2.Rent Roll'!C58,'1.General Info'!$A$42:$A$48,0))/50,0)*50*T58/50,0)*50*'1.General Info'!$A$11/12),"")</f>
        <v/>
      </c>
      <c r="S58" s="98" t="str">
        <f t="shared" si="5"/>
        <v/>
      </c>
      <c r="T58" s="85" t="str">
        <f t="shared" si="6"/>
        <v/>
      </c>
      <c r="U58" s="83" t="str">
        <f>IFERROR(ROUND(ROUND('1.General Info'!$A$10*INDEX('1.General Info'!$C$42:$C$48,MATCH('2.Rent Roll'!C58,'1.General Info'!$A$42:$A$48,0))/50,0)*50*'2.Rent Roll'!T58/50,0)*50,"")</f>
        <v/>
      </c>
      <c r="V58" s="149" t="str">
        <f>IFERROR(INDEX('1.General Info'!$B$42:$B$48,MATCH('2.Rent Roll'!C58,'1.General Info'!$A$42:$A$48,0)),"")</f>
        <v/>
      </c>
      <c r="X58" s="87" t="str">
        <f>IFERROR(IF(C58="SRO",MAX(MIN(ROUND(ROUND('1.General Info'!$A$10*INDEX('1.General Info'!$C$42:$C$48,MATCH('2.Rent Roll'!C58,'1.General Info'!$A$42:$A$48,0))/50,0)*50*O58/50,0)*50*'1.General Info'!$A$11/12*0.75,IF(Q58="No",ROUND(ROUND('1.General Info'!$A$10*INDEX('1.General Info'!$C$42:$C$48,MATCH('2.Rent Roll'!C58,'1.General Info'!$A$42:$A$48,0))/50,0)*50*P58/50,0)*50*'1.General Info'!$A$11/12*0.75,IFERROR(ROUND(ROUND('1.General Info'!$A$10*INDEX('1.General Info'!$C$42:$C$48,MATCH('2.Rent Roll'!C58,'1.General Info'!$A$42:$A$48,0))/50,0)*50*(MIN(O58,P58)*COUNTIFS($C$11:$C$160,"&lt;&gt;",$Q$11:$Q$160,"Yes")-SUMIFS($M$11:$M$160,$C$11:$C$160,"&lt;&gt;",$Q$11:$Q$160,"Yes")+M58)/50,0)*50*'1.General Info'!$A$11/12*0.75,0))),ROUND(ROUND('1.General Info'!$A$10*INDEX('1.General Info'!$C$42:$C$48,MATCH('2.Rent Roll'!C58,'1.General Info'!$A$42:$A$48,0))/50,0)*50*N58/50,0)*50*'1.General Info'!$A$11/12*0.75),MAX(MIN(ROUND(ROUND('1.General Info'!$A$10*INDEX('1.General Info'!$C$42:$C$48,MATCH('2.Rent Roll'!C58,'1.General Info'!$A$42:$A$48,0))/50,0)*50*O58/50,0)*50*'1.General Info'!$A$11/12,IF(Q58="No",ROUND(ROUND('1.General Info'!$A$10*INDEX('1.General Info'!$C$42:$C$48,MATCH('2.Rent Roll'!C58,'1.General Info'!$A$42:$A$48,0))/50,0)*50*P58/50,0)*50*'1.General Info'!$A$11/12,IFERROR(ROUND(ROUND('1.General Info'!$A$10*INDEX('1.General Info'!$C$42:$C$48,MATCH('2.Rent Roll'!C58,'1.General Info'!$A$42:$A$48,0))/50,0)*50*(MIN(O58,P58)*COUNTIFS($C$11:$C$160,"&lt;&gt;",$Q$11:$Q$160,"Yes")-SUMIFS($M$11:$M$160,$C$11:$C$160,"&lt;&gt;",$Q$11:$Q$160,"Yes")+M58)/50,0)*50*'1.General Info'!$A$11/12,0))),ROUND(ROUND('1.General Info'!$A$10*INDEX('1.General Info'!$C$42:$C$48,MATCH('2.Rent Roll'!C58,'1.General Info'!$A$42:$A$48,0))/50,0)*50*N58/50,0)*50*'1.General Info'!$A$11/12)),"")</f>
        <v/>
      </c>
      <c r="Y58" s="98" t="str">
        <f t="shared" si="8"/>
        <v/>
      </c>
      <c r="Z58" s="85" t="str">
        <f>IFERROR(IF(C58="SRO",(SUM(X58)/0.75*12*(1/'1.General Info'!$A$11))/(ROUND(('1.General Info'!$A$10*INDEX('1.General Info'!$C$42:$C$48,MATCH('2.Rent Roll'!C58,'1.General Info'!$A$42:$A$48,0)))/50,0)*50),(SUM(X58)*12*(1/'1.General Info'!$A$11))/(ROUND(('1.General Info'!$A$10*INDEX('1.General Info'!$C$42:$C$48,MATCH('2.Rent Roll'!C58,'1.General Info'!$A$42:$A$48,0)))/50,0)*50)),"")</f>
        <v/>
      </c>
      <c r="AA58" s="83" t="str">
        <f>IFERROR(ROUND(ROUND('1.General Info'!$A$10*INDEX('1.General Info'!$C$42:$C$48,MATCH('2.Rent Roll'!C58,'1.General Info'!$A$42:$A$48,0))/50,0)*50*'2.Rent Roll'!Z58/50,0)*50,"")</f>
        <v/>
      </c>
      <c r="AB58" s="88" t="str">
        <f>IFERROR(INDEX('1.General Info'!$B$42:$B$48,MATCH('2.Rent Roll'!C58,'1.General Info'!$A$42:$A$48,0)),"")</f>
        <v/>
      </c>
    </row>
    <row r="59" spans="1:28">
      <c r="A59" s="81">
        <f t="shared" si="7"/>
        <v>49</v>
      </c>
      <c r="B59" s="93"/>
      <c r="C59" s="93"/>
      <c r="D59" s="93"/>
      <c r="E59" s="84"/>
      <c r="F59" s="118" t="str">
        <f>IF(E59="","",IFERROR(E59/(ROUND(INDEX('1.General Info'!$I$41:$I$48,MATCH('2.Rent Roll'!D59,'1.General Info'!$H$41:$H$48,0))*'1.General Info'!$A$10/50,0)*50),""))</f>
        <v/>
      </c>
      <c r="G59" s="93"/>
      <c r="H59" s="93"/>
      <c r="I59" s="82"/>
      <c r="J59" s="83" t="str">
        <f>IFERROR(HLOOKUP(C59,'1.General Info'!$D$26:$J$32,7,FALSE),"")</f>
        <v/>
      </c>
      <c r="K59" s="145"/>
      <c r="L59" s="84"/>
      <c r="M59" s="85" t="str">
        <f>IFERROR(IF(L59="","",IF(C59="SRO",(SUM(I59:L59)/0.75*12*(1/'1.General Info'!$A$11))/(ROUND(('1.General Info'!$A$10*INDEX('1.General Info'!$C$42:$C$48,MATCH('2.Rent Roll'!C59,'1.General Info'!$A$42:$A$48,0)))/50,0)*50),(SUM(I59:L59)*12*(1/'1.General Info'!$A$11))/(ROUND(('1.General Info'!$A$10*INDEX('1.General Info'!$C$42:$C$48,MATCH('2.Rent Roll'!C59,'1.General Info'!$A$42:$A$48,0)))/50,0)*50))),"")</f>
        <v/>
      </c>
      <c r="N59" s="86" t="str">
        <f t="shared" si="1"/>
        <v/>
      </c>
      <c r="O59" s="86" t="str">
        <f t="shared" si="2"/>
        <v/>
      </c>
      <c r="P59" s="86" t="str">
        <f t="shared" si="3"/>
        <v/>
      </c>
      <c r="Q59" s="94" t="str">
        <f t="shared" si="4"/>
        <v/>
      </c>
      <c r="R59" s="87" t="str">
        <f>IFERROR(IF(C59="SRO",ROUND(ROUND('1.General Info'!$A$10*INDEX('1.General Info'!$C$42:$C$48,MATCH('2.Rent Roll'!C59,'1.General Info'!$A$42:$A$48,0))/50,0)*50*T59/50,0)*50*'1.General Info'!$A$11/12*0.75,ROUND(ROUND('1.General Info'!$A$10*INDEX('1.General Info'!$C$42:$C$48,MATCH('2.Rent Roll'!C59,'1.General Info'!$A$42:$A$48,0))/50,0)*50*T59/50,0)*50*'1.General Info'!$A$11/12),"")</f>
        <v/>
      </c>
      <c r="S59" s="98" t="str">
        <f t="shared" si="5"/>
        <v/>
      </c>
      <c r="T59" s="85" t="str">
        <f t="shared" si="6"/>
        <v/>
      </c>
      <c r="U59" s="83" t="str">
        <f>IFERROR(ROUND(ROUND('1.General Info'!$A$10*INDEX('1.General Info'!$C$42:$C$48,MATCH('2.Rent Roll'!C59,'1.General Info'!$A$42:$A$48,0))/50,0)*50*'2.Rent Roll'!T59/50,0)*50,"")</f>
        <v/>
      </c>
      <c r="V59" s="149" t="str">
        <f>IFERROR(INDEX('1.General Info'!$B$42:$B$48,MATCH('2.Rent Roll'!C59,'1.General Info'!$A$42:$A$48,0)),"")</f>
        <v/>
      </c>
      <c r="X59" s="87" t="str">
        <f>IFERROR(IF(C59="SRO",MAX(MIN(ROUND(ROUND('1.General Info'!$A$10*INDEX('1.General Info'!$C$42:$C$48,MATCH('2.Rent Roll'!C59,'1.General Info'!$A$42:$A$48,0))/50,0)*50*O59/50,0)*50*'1.General Info'!$A$11/12*0.75,IF(Q59="No",ROUND(ROUND('1.General Info'!$A$10*INDEX('1.General Info'!$C$42:$C$48,MATCH('2.Rent Roll'!C59,'1.General Info'!$A$42:$A$48,0))/50,0)*50*P59/50,0)*50*'1.General Info'!$A$11/12*0.75,IFERROR(ROUND(ROUND('1.General Info'!$A$10*INDEX('1.General Info'!$C$42:$C$48,MATCH('2.Rent Roll'!C59,'1.General Info'!$A$42:$A$48,0))/50,0)*50*(MIN(O59,P59)*COUNTIFS($C$11:$C$160,"&lt;&gt;",$Q$11:$Q$160,"Yes")-SUMIFS($M$11:$M$160,$C$11:$C$160,"&lt;&gt;",$Q$11:$Q$160,"Yes")+M59)/50,0)*50*'1.General Info'!$A$11/12*0.75,0))),ROUND(ROUND('1.General Info'!$A$10*INDEX('1.General Info'!$C$42:$C$48,MATCH('2.Rent Roll'!C59,'1.General Info'!$A$42:$A$48,0))/50,0)*50*N59/50,0)*50*'1.General Info'!$A$11/12*0.75),MAX(MIN(ROUND(ROUND('1.General Info'!$A$10*INDEX('1.General Info'!$C$42:$C$48,MATCH('2.Rent Roll'!C59,'1.General Info'!$A$42:$A$48,0))/50,0)*50*O59/50,0)*50*'1.General Info'!$A$11/12,IF(Q59="No",ROUND(ROUND('1.General Info'!$A$10*INDEX('1.General Info'!$C$42:$C$48,MATCH('2.Rent Roll'!C59,'1.General Info'!$A$42:$A$48,0))/50,0)*50*P59/50,0)*50*'1.General Info'!$A$11/12,IFERROR(ROUND(ROUND('1.General Info'!$A$10*INDEX('1.General Info'!$C$42:$C$48,MATCH('2.Rent Roll'!C59,'1.General Info'!$A$42:$A$48,0))/50,0)*50*(MIN(O59,P59)*COUNTIFS($C$11:$C$160,"&lt;&gt;",$Q$11:$Q$160,"Yes")-SUMIFS($M$11:$M$160,$C$11:$C$160,"&lt;&gt;",$Q$11:$Q$160,"Yes")+M59)/50,0)*50*'1.General Info'!$A$11/12,0))),ROUND(ROUND('1.General Info'!$A$10*INDEX('1.General Info'!$C$42:$C$48,MATCH('2.Rent Roll'!C59,'1.General Info'!$A$42:$A$48,0))/50,0)*50*N59/50,0)*50*'1.General Info'!$A$11/12)),"")</f>
        <v/>
      </c>
      <c r="Y59" s="98" t="str">
        <f t="shared" si="8"/>
        <v/>
      </c>
      <c r="Z59" s="85" t="str">
        <f>IFERROR(IF(C59="SRO",(SUM(X59)/0.75*12*(1/'1.General Info'!$A$11))/(ROUND(('1.General Info'!$A$10*INDEX('1.General Info'!$C$42:$C$48,MATCH('2.Rent Roll'!C59,'1.General Info'!$A$42:$A$48,0)))/50,0)*50),(SUM(X59)*12*(1/'1.General Info'!$A$11))/(ROUND(('1.General Info'!$A$10*INDEX('1.General Info'!$C$42:$C$48,MATCH('2.Rent Roll'!C59,'1.General Info'!$A$42:$A$48,0)))/50,0)*50)),"")</f>
        <v/>
      </c>
      <c r="AA59" s="83" t="str">
        <f>IFERROR(ROUND(ROUND('1.General Info'!$A$10*INDEX('1.General Info'!$C$42:$C$48,MATCH('2.Rent Roll'!C59,'1.General Info'!$A$42:$A$48,0))/50,0)*50*'2.Rent Roll'!Z59/50,0)*50,"")</f>
        <v/>
      </c>
      <c r="AB59" s="88" t="str">
        <f>IFERROR(INDEX('1.General Info'!$B$42:$B$48,MATCH('2.Rent Roll'!C59,'1.General Info'!$A$42:$A$48,0)),"")</f>
        <v/>
      </c>
    </row>
    <row r="60" spans="1:28">
      <c r="A60" s="81">
        <f t="shared" si="7"/>
        <v>50</v>
      </c>
      <c r="B60" s="93"/>
      <c r="C60" s="93"/>
      <c r="D60" s="93"/>
      <c r="E60" s="84"/>
      <c r="F60" s="118" t="str">
        <f>IF(E60="","",IFERROR(E60/(ROUND(INDEX('1.General Info'!$I$41:$I$48,MATCH('2.Rent Roll'!D60,'1.General Info'!$H$41:$H$48,0))*'1.General Info'!$A$10/50,0)*50),""))</f>
        <v/>
      </c>
      <c r="G60" s="93"/>
      <c r="H60" s="93"/>
      <c r="I60" s="82"/>
      <c r="J60" s="83" t="str">
        <f>IFERROR(HLOOKUP(C60,'1.General Info'!$D$26:$J$32,7,FALSE),"")</f>
        <v/>
      </c>
      <c r="K60" s="145"/>
      <c r="L60" s="84"/>
      <c r="M60" s="85" t="str">
        <f>IFERROR(IF(L60="","",IF(C60="SRO",(SUM(I60:L60)/0.75*12*(1/'1.General Info'!$A$11))/(ROUND(('1.General Info'!$A$10*INDEX('1.General Info'!$C$42:$C$48,MATCH('2.Rent Roll'!C60,'1.General Info'!$A$42:$A$48,0)))/50,0)*50),(SUM(I60:L60)*12*(1/'1.General Info'!$A$11))/(ROUND(('1.General Info'!$A$10*INDEX('1.General Info'!$C$42:$C$48,MATCH('2.Rent Roll'!C60,'1.General Info'!$A$42:$A$48,0)))/50,0)*50))),"")</f>
        <v/>
      </c>
      <c r="N60" s="86" t="str">
        <f t="shared" si="1"/>
        <v/>
      </c>
      <c r="O60" s="86" t="str">
        <f t="shared" si="2"/>
        <v/>
      </c>
      <c r="P60" s="86" t="str">
        <f t="shared" si="3"/>
        <v/>
      </c>
      <c r="Q60" s="94" t="str">
        <f t="shared" si="4"/>
        <v/>
      </c>
      <c r="R60" s="87" t="str">
        <f>IFERROR(IF(C60="SRO",ROUND(ROUND('1.General Info'!$A$10*INDEX('1.General Info'!$C$42:$C$48,MATCH('2.Rent Roll'!C60,'1.General Info'!$A$42:$A$48,0))/50,0)*50*T60/50,0)*50*'1.General Info'!$A$11/12*0.75,ROUND(ROUND('1.General Info'!$A$10*INDEX('1.General Info'!$C$42:$C$48,MATCH('2.Rent Roll'!C60,'1.General Info'!$A$42:$A$48,0))/50,0)*50*T60/50,0)*50*'1.General Info'!$A$11/12),"")</f>
        <v/>
      </c>
      <c r="S60" s="98" t="str">
        <f t="shared" si="5"/>
        <v/>
      </c>
      <c r="T60" s="85" t="str">
        <f t="shared" si="6"/>
        <v/>
      </c>
      <c r="U60" s="83" t="str">
        <f>IFERROR(ROUND(ROUND('1.General Info'!$A$10*INDEX('1.General Info'!$C$42:$C$48,MATCH('2.Rent Roll'!C60,'1.General Info'!$A$42:$A$48,0))/50,0)*50*'2.Rent Roll'!T60/50,0)*50,"")</f>
        <v/>
      </c>
      <c r="V60" s="149" t="str">
        <f>IFERROR(INDEX('1.General Info'!$B$42:$B$48,MATCH('2.Rent Roll'!C60,'1.General Info'!$A$42:$A$48,0)),"")</f>
        <v/>
      </c>
      <c r="X60" s="87" t="str">
        <f>IFERROR(IF(C60="SRO",MAX(MIN(ROUND(ROUND('1.General Info'!$A$10*INDEX('1.General Info'!$C$42:$C$48,MATCH('2.Rent Roll'!C60,'1.General Info'!$A$42:$A$48,0))/50,0)*50*O60/50,0)*50*'1.General Info'!$A$11/12*0.75,IF(Q60="No",ROUND(ROUND('1.General Info'!$A$10*INDEX('1.General Info'!$C$42:$C$48,MATCH('2.Rent Roll'!C60,'1.General Info'!$A$42:$A$48,0))/50,0)*50*P60/50,0)*50*'1.General Info'!$A$11/12*0.75,IFERROR(ROUND(ROUND('1.General Info'!$A$10*INDEX('1.General Info'!$C$42:$C$48,MATCH('2.Rent Roll'!C60,'1.General Info'!$A$42:$A$48,0))/50,0)*50*(MIN(O60,P60)*COUNTIFS($C$11:$C$160,"&lt;&gt;",$Q$11:$Q$160,"Yes")-SUMIFS($M$11:$M$160,$C$11:$C$160,"&lt;&gt;",$Q$11:$Q$160,"Yes")+M60)/50,0)*50*'1.General Info'!$A$11/12*0.75,0))),ROUND(ROUND('1.General Info'!$A$10*INDEX('1.General Info'!$C$42:$C$48,MATCH('2.Rent Roll'!C60,'1.General Info'!$A$42:$A$48,0))/50,0)*50*N60/50,0)*50*'1.General Info'!$A$11/12*0.75),MAX(MIN(ROUND(ROUND('1.General Info'!$A$10*INDEX('1.General Info'!$C$42:$C$48,MATCH('2.Rent Roll'!C60,'1.General Info'!$A$42:$A$48,0))/50,0)*50*O60/50,0)*50*'1.General Info'!$A$11/12,IF(Q60="No",ROUND(ROUND('1.General Info'!$A$10*INDEX('1.General Info'!$C$42:$C$48,MATCH('2.Rent Roll'!C60,'1.General Info'!$A$42:$A$48,0))/50,0)*50*P60/50,0)*50*'1.General Info'!$A$11/12,IFERROR(ROUND(ROUND('1.General Info'!$A$10*INDEX('1.General Info'!$C$42:$C$48,MATCH('2.Rent Roll'!C60,'1.General Info'!$A$42:$A$48,0))/50,0)*50*(MIN(O60,P60)*COUNTIFS($C$11:$C$160,"&lt;&gt;",$Q$11:$Q$160,"Yes")-SUMIFS($M$11:$M$160,$C$11:$C$160,"&lt;&gt;",$Q$11:$Q$160,"Yes")+M60)/50,0)*50*'1.General Info'!$A$11/12,0))),ROUND(ROUND('1.General Info'!$A$10*INDEX('1.General Info'!$C$42:$C$48,MATCH('2.Rent Roll'!C60,'1.General Info'!$A$42:$A$48,0))/50,0)*50*N60/50,0)*50*'1.General Info'!$A$11/12)),"")</f>
        <v/>
      </c>
      <c r="Y60" s="98" t="str">
        <f t="shared" si="8"/>
        <v/>
      </c>
      <c r="Z60" s="85" t="str">
        <f>IFERROR(IF(C60="SRO",(SUM(X60)/0.75*12*(1/'1.General Info'!$A$11))/(ROUND(('1.General Info'!$A$10*INDEX('1.General Info'!$C$42:$C$48,MATCH('2.Rent Roll'!C60,'1.General Info'!$A$42:$A$48,0)))/50,0)*50),(SUM(X60)*12*(1/'1.General Info'!$A$11))/(ROUND(('1.General Info'!$A$10*INDEX('1.General Info'!$C$42:$C$48,MATCH('2.Rent Roll'!C60,'1.General Info'!$A$42:$A$48,0)))/50,0)*50)),"")</f>
        <v/>
      </c>
      <c r="AA60" s="83" t="str">
        <f>IFERROR(ROUND(ROUND('1.General Info'!$A$10*INDEX('1.General Info'!$C$42:$C$48,MATCH('2.Rent Roll'!C60,'1.General Info'!$A$42:$A$48,0))/50,0)*50*'2.Rent Roll'!Z60/50,0)*50,"")</f>
        <v/>
      </c>
      <c r="AB60" s="88" t="str">
        <f>IFERROR(INDEX('1.General Info'!$B$42:$B$48,MATCH('2.Rent Roll'!C60,'1.General Info'!$A$42:$A$48,0)),"")</f>
        <v/>
      </c>
    </row>
    <row r="61" spans="1:28">
      <c r="A61" s="81">
        <f t="shared" si="7"/>
        <v>51</v>
      </c>
      <c r="B61" s="93"/>
      <c r="C61" s="93"/>
      <c r="D61" s="93"/>
      <c r="E61" s="84"/>
      <c r="F61" s="118" t="str">
        <f>IF(E61="","",IFERROR(E61/(ROUND(INDEX('1.General Info'!$I$41:$I$48,MATCH('2.Rent Roll'!D61,'1.General Info'!$H$41:$H$48,0))*'1.General Info'!$A$10/50,0)*50),""))</f>
        <v/>
      </c>
      <c r="G61" s="93"/>
      <c r="H61" s="93"/>
      <c r="I61" s="82"/>
      <c r="J61" s="83" t="str">
        <f>IFERROR(HLOOKUP(C61,'1.General Info'!$D$26:$J$32,7,FALSE),"")</f>
        <v/>
      </c>
      <c r="K61" s="145"/>
      <c r="L61" s="84"/>
      <c r="M61" s="85" t="str">
        <f>IFERROR(IF(L61="","",IF(C61="SRO",(SUM(I61:L61)/0.75*12*(1/'1.General Info'!$A$11))/(ROUND(('1.General Info'!$A$10*INDEX('1.General Info'!$C$42:$C$48,MATCH('2.Rent Roll'!C61,'1.General Info'!$A$42:$A$48,0)))/50,0)*50),(SUM(I61:L61)*12*(1/'1.General Info'!$A$11))/(ROUND(('1.General Info'!$A$10*INDEX('1.General Info'!$C$42:$C$48,MATCH('2.Rent Roll'!C61,'1.General Info'!$A$42:$A$48,0)))/50,0)*50))),"")</f>
        <v/>
      </c>
      <c r="N61" s="86" t="str">
        <f t="shared" si="1"/>
        <v/>
      </c>
      <c r="O61" s="86" t="str">
        <f t="shared" si="2"/>
        <v/>
      </c>
      <c r="P61" s="86" t="str">
        <f t="shared" si="3"/>
        <v/>
      </c>
      <c r="Q61" s="94" t="str">
        <f t="shared" si="4"/>
        <v/>
      </c>
      <c r="R61" s="87" t="str">
        <f>IFERROR(IF(C61="SRO",ROUND(ROUND('1.General Info'!$A$10*INDEX('1.General Info'!$C$42:$C$48,MATCH('2.Rent Roll'!C61,'1.General Info'!$A$42:$A$48,0))/50,0)*50*T61/50,0)*50*'1.General Info'!$A$11/12*0.75,ROUND(ROUND('1.General Info'!$A$10*INDEX('1.General Info'!$C$42:$C$48,MATCH('2.Rent Roll'!C61,'1.General Info'!$A$42:$A$48,0))/50,0)*50*T61/50,0)*50*'1.General Info'!$A$11/12),"")</f>
        <v/>
      </c>
      <c r="S61" s="98" t="str">
        <f t="shared" si="5"/>
        <v/>
      </c>
      <c r="T61" s="85" t="str">
        <f t="shared" si="6"/>
        <v/>
      </c>
      <c r="U61" s="83" t="str">
        <f>IFERROR(ROUND(ROUND('1.General Info'!$A$10*INDEX('1.General Info'!$C$42:$C$48,MATCH('2.Rent Roll'!C61,'1.General Info'!$A$42:$A$48,0))/50,0)*50*'2.Rent Roll'!T61/50,0)*50,"")</f>
        <v/>
      </c>
      <c r="V61" s="149" t="str">
        <f>IFERROR(INDEX('1.General Info'!$B$42:$B$48,MATCH('2.Rent Roll'!C61,'1.General Info'!$A$42:$A$48,0)),"")</f>
        <v/>
      </c>
      <c r="X61" s="87" t="str">
        <f>IFERROR(IF(C61="SRO",MAX(MIN(ROUND(ROUND('1.General Info'!$A$10*INDEX('1.General Info'!$C$42:$C$48,MATCH('2.Rent Roll'!C61,'1.General Info'!$A$42:$A$48,0))/50,0)*50*O61/50,0)*50*'1.General Info'!$A$11/12*0.75,IF(Q61="No",ROUND(ROUND('1.General Info'!$A$10*INDEX('1.General Info'!$C$42:$C$48,MATCH('2.Rent Roll'!C61,'1.General Info'!$A$42:$A$48,0))/50,0)*50*P61/50,0)*50*'1.General Info'!$A$11/12*0.75,IFERROR(ROUND(ROUND('1.General Info'!$A$10*INDEX('1.General Info'!$C$42:$C$48,MATCH('2.Rent Roll'!C61,'1.General Info'!$A$42:$A$48,0))/50,0)*50*(MIN(O61,P61)*COUNTIFS($C$11:$C$160,"&lt;&gt;",$Q$11:$Q$160,"Yes")-SUMIFS($M$11:$M$160,$C$11:$C$160,"&lt;&gt;",$Q$11:$Q$160,"Yes")+M61)/50,0)*50*'1.General Info'!$A$11/12*0.75,0))),ROUND(ROUND('1.General Info'!$A$10*INDEX('1.General Info'!$C$42:$C$48,MATCH('2.Rent Roll'!C61,'1.General Info'!$A$42:$A$48,0))/50,0)*50*N61/50,0)*50*'1.General Info'!$A$11/12*0.75),MAX(MIN(ROUND(ROUND('1.General Info'!$A$10*INDEX('1.General Info'!$C$42:$C$48,MATCH('2.Rent Roll'!C61,'1.General Info'!$A$42:$A$48,0))/50,0)*50*O61/50,0)*50*'1.General Info'!$A$11/12,IF(Q61="No",ROUND(ROUND('1.General Info'!$A$10*INDEX('1.General Info'!$C$42:$C$48,MATCH('2.Rent Roll'!C61,'1.General Info'!$A$42:$A$48,0))/50,0)*50*P61/50,0)*50*'1.General Info'!$A$11/12,IFERROR(ROUND(ROUND('1.General Info'!$A$10*INDEX('1.General Info'!$C$42:$C$48,MATCH('2.Rent Roll'!C61,'1.General Info'!$A$42:$A$48,0))/50,0)*50*(MIN(O61,P61)*COUNTIFS($C$11:$C$160,"&lt;&gt;",$Q$11:$Q$160,"Yes")-SUMIFS($M$11:$M$160,$C$11:$C$160,"&lt;&gt;",$Q$11:$Q$160,"Yes")+M61)/50,0)*50*'1.General Info'!$A$11/12,0))),ROUND(ROUND('1.General Info'!$A$10*INDEX('1.General Info'!$C$42:$C$48,MATCH('2.Rent Roll'!C61,'1.General Info'!$A$42:$A$48,0))/50,0)*50*N61/50,0)*50*'1.General Info'!$A$11/12)),"")</f>
        <v/>
      </c>
      <c r="Y61" s="98" t="str">
        <f t="shared" si="8"/>
        <v/>
      </c>
      <c r="Z61" s="85" t="str">
        <f>IFERROR(IF(C61="SRO",(SUM(X61)/0.75*12*(1/'1.General Info'!$A$11))/(ROUND(('1.General Info'!$A$10*INDEX('1.General Info'!$C$42:$C$48,MATCH('2.Rent Roll'!C61,'1.General Info'!$A$42:$A$48,0)))/50,0)*50),(SUM(X61)*12*(1/'1.General Info'!$A$11))/(ROUND(('1.General Info'!$A$10*INDEX('1.General Info'!$C$42:$C$48,MATCH('2.Rent Roll'!C61,'1.General Info'!$A$42:$A$48,0)))/50,0)*50)),"")</f>
        <v/>
      </c>
      <c r="AA61" s="83" t="str">
        <f>IFERROR(ROUND(ROUND('1.General Info'!$A$10*INDEX('1.General Info'!$C$42:$C$48,MATCH('2.Rent Roll'!C61,'1.General Info'!$A$42:$A$48,0))/50,0)*50*'2.Rent Roll'!Z61/50,0)*50,"")</f>
        <v/>
      </c>
      <c r="AB61" s="88" t="str">
        <f>IFERROR(INDEX('1.General Info'!$B$42:$B$48,MATCH('2.Rent Roll'!C61,'1.General Info'!$A$42:$A$48,0)),"")</f>
        <v/>
      </c>
    </row>
    <row r="62" spans="1:28">
      <c r="A62" s="81">
        <f t="shared" si="7"/>
        <v>52</v>
      </c>
      <c r="B62" s="93"/>
      <c r="C62" s="93"/>
      <c r="D62" s="93"/>
      <c r="E62" s="84"/>
      <c r="F62" s="118" t="str">
        <f>IF(E62="","",IFERROR(E62/(ROUND(INDEX('1.General Info'!$I$41:$I$48,MATCH('2.Rent Roll'!D62,'1.General Info'!$H$41:$H$48,0))*'1.General Info'!$A$10/50,0)*50),""))</f>
        <v/>
      </c>
      <c r="G62" s="93"/>
      <c r="H62" s="93"/>
      <c r="I62" s="82"/>
      <c r="J62" s="83" t="str">
        <f>IFERROR(HLOOKUP(C62,'1.General Info'!$D$26:$J$32,7,FALSE),"")</f>
        <v/>
      </c>
      <c r="K62" s="145"/>
      <c r="L62" s="84"/>
      <c r="M62" s="85" t="str">
        <f>IFERROR(IF(L62="","",IF(C62="SRO",(SUM(I62:L62)/0.75*12*(1/'1.General Info'!$A$11))/(ROUND(('1.General Info'!$A$10*INDEX('1.General Info'!$C$42:$C$48,MATCH('2.Rent Roll'!C62,'1.General Info'!$A$42:$A$48,0)))/50,0)*50),(SUM(I62:L62)*12*(1/'1.General Info'!$A$11))/(ROUND(('1.General Info'!$A$10*INDEX('1.General Info'!$C$42:$C$48,MATCH('2.Rent Roll'!C62,'1.General Info'!$A$42:$A$48,0)))/50,0)*50))),"")</f>
        <v/>
      </c>
      <c r="N62" s="86" t="str">
        <f t="shared" si="1"/>
        <v/>
      </c>
      <c r="O62" s="86" t="str">
        <f t="shared" si="2"/>
        <v/>
      </c>
      <c r="P62" s="86" t="str">
        <f t="shared" si="3"/>
        <v/>
      </c>
      <c r="Q62" s="94" t="str">
        <f t="shared" si="4"/>
        <v/>
      </c>
      <c r="R62" s="87" t="str">
        <f>IFERROR(IF(C62="SRO",ROUND(ROUND('1.General Info'!$A$10*INDEX('1.General Info'!$C$42:$C$48,MATCH('2.Rent Roll'!C62,'1.General Info'!$A$42:$A$48,0))/50,0)*50*T62/50,0)*50*'1.General Info'!$A$11/12*0.75,ROUND(ROUND('1.General Info'!$A$10*INDEX('1.General Info'!$C$42:$C$48,MATCH('2.Rent Roll'!C62,'1.General Info'!$A$42:$A$48,0))/50,0)*50*T62/50,0)*50*'1.General Info'!$A$11/12),"")</f>
        <v/>
      </c>
      <c r="S62" s="98" t="str">
        <f t="shared" si="5"/>
        <v/>
      </c>
      <c r="T62" s="85" t="str">
        <f t="shared" si="6"/>
        <v/>
      </c>
      <c r="U62" s="83" t="str">
        <f>IFERROR(ROUND(ROUND('1.General Info'!$A$10*INDEX('1.General Info'!$C$42:$C$48,MATCH('2.Rent Roll'!C62,'1.General Info'!$A$42:$A$48,0))/50,0)*50*'2.Rent Roll'!T62/50,0)*50,"")</f>
        <v/>
      </c>
      <c r="V62" s="149" t="str">
        <f>IFERROR(INDEX('1.General Info'!$B$42:$B$48,MATCH('2.Rent Roll'!C62,'1.General Info'!$A$42:$A$48,0)),"")</f>
        <v/>
      </c>
      <c r="X62" s="87" t="str">
        <f>IFERROR(IF(C62="SRO",MAX(MIN(ROUND(ROUND('1.General Info'!$A$10*INDEX('1.General Info'!$C$42:$C$48,MATCH('2.Rent Roll'!C62,'1.General Info'!$A$42:$A$48,0))/50,0)*50*O62/50,0)*50*'1.General Info'!$A$11/12*0.75,IF(Q62="No",ROUND(ROUND('1.General Info'!$A$10*INDEX('1.General Info'!$C$42:$C$48,MATCH('2.Rent Roll'!C62,'1.General Info'!$A$42:$A$48,0))/50,0)*50*P62/50,0)*50*'1.General Info'!$A$11/12*0.75,IFERROR(ROUND(ROUND('1.General Info'!$A$10*INDEX('1.General Info'!$C$42:$C$48,MATCH('2.Rent Roll'!C62,'1.General Info'!$A$42:$A$48,0))/50,0)*50*(MIN(O62,P62)*COUNTIFS($C$11:$C$160,"&lt;&gt;",$Q$11:$Q$160,"Yes")-SUMIFS($M$11:$M$160,$C$11:$C$160,"&lt;&gt;",$Q$11:$Q$160,"Yes")+M62)/50,0)*50*'1.General Info'!$A$11/12*0.75,0))),ROUND(ROUND('1.General Info'!$A$10*INDEX('1.General Info'!$C$42:$C$48,MATCH('2.Rent Roll'!C62,'1.General Info'!$A$42:$A$48,0))/50,0)*50*N62/50,0)*50*'1.General Info'!$A$11/12*0.75),MAX(MIN(ROUND(ROUND('1.General Info'!$A$10*INDEX('1.General Info'!$C$42:$C$48,MATCH('2.Rent Roll'!C62,'1.General Info'!$A$42:$A$48,0))/50,0)*50*O62/50,0)*50*'1.General Info'!$A$11/12,IF(Q62="No",ROUND(ROUND('1.General Info'!$A$10*INDEX('1.General Info'!$C$42:$C$48,MATCH('2.Rent Roll'!C62,'1.General Info'!$A$42:$A$48,0))/50,0)*50*P62/50,0)*50*'1.General Info'!$A$11/12,IFERROR(ROUND(ROUND('1.General Info'!$A$10*INDEX('1.General Info'!$C$42:$C$48,MATCH('2.Rent Roll'!C62,'1.General Info'!$A$42:$A$48,0))/50,0)*50*(MIN(O62,P62)*COUNTIFS($C$11:$C$160,"&lt;&gt;",$Q$11:$Q$160,"Yes")-SUMIFS($M$11:$M$160,$C$11:$C$160,"&lt;&gt;",$Q$11:$Q$160,"Yes")+M62)/50,0)*50*'1.General Info'!$A$11/12,0))),ROUND(ROUND('1.General Info'!$A$10*INDEX('1.General Info'!$C$42:$C$48,MATCH('2.Rent Roll'!C62,'1.General Info'!$A$42:$A$48,0))/50,0)*50*N62/50,0)*50*'1.General Info'!$A$11/12)),"")</f>
        <v/>
      </c>
      <c r="Y62" s="98" t="str">
        <f t="shared" si="8"/>
        <v/>
      </c>
      <c r="Z62" s="85" t="str">
        <f>IFERROR(IF(C62="SRO",(SUM(X62)/0.75*12*(1/'1.General Info'!$A$11))/(ROUND(('1.General Info'!$A$10*INDEX('1.General Info'!$C$42:$C$48,MATCH('2.Rent Roll'!C62,'1.General Info'!$A$42:$A$48,0)))/50,0)*50),(SUM(X62)*12*(1/'1.General Info'!$A$11))/(ROUND(('1.General Info'!$A$10*INDEX('1.General Info'!$C$42:$C$48,MATCH('2.Rent Roll'!C62,'1.General Info'!$A$42:$A$48,0)))/50,0)*50)),"")</f>
        <v/>
      </c>
      <c r="AA62" s="83" t="str">
        <f>IFERROR(ROUND(ROUND('1.General Info'!$A$10*INDEX('1.General Info'!$C$42:$C$48,MATCH('2.Rent Roll'!C62,'1.General Info'!$A$42:$A$48,0))/50,0)*50*'2.Rent Roll'!Z62/50,0)*50,"")</f>
        <v/>
      </c>
      <c r="AB62" s="88" t="str">
        <f>IFERROR(INDEX('1.General Info'!$B$42:$B$48,MATCH('2.Rent Roll'!C62,'1.General Info'!$A$42:$A$48,0)),"")</f>
        <v/>
      </c>
    </row>
    <row r="63" spans="1:28">
      <c r="A63" s="81">
        <f t="shared" si="7"/>
        <v>53</v>
      </c>
      <c r="B63" s="93"/>
      <c r="C63" s="93"/>
      <c r="D63" s="93"/>
      <c r="E63" s="84"/>
      <c r="F63" s="118" t="str">
        <f>IF(E63="","",IFERROR(E63/(ROUND(INDEX('1.General Info'!$I$41:$I$48,MATCH('2.Rent Roll'!D63,'1.General Info'!$H$41:$H$48,0))*'1.General Info'!$A$10/50,0)*50),""))</f>
        <v/>
      </c>
      <c r="G63" s="93"/>
      <c r="H63" s="93"/>
      <c r="I63" s="82"/>
      <c r="J63" s="83" t="str">
        <f>IFERROR(HLOOKUP(C63,'1.General Info'!$D$26:$J$32,7,FALSE),"")</f>
        <v/>
      </c>
      <c r="K63" s="145"/>
      <c r="L63" s="84"/>
      <c r="M63" s="85" t="str">
        <f>IFERROR(IF(L63="","",IF(C63="SRO",(SUM(I63:L63)/0.75*12*(1/'1.General Info'!$A$11))/(ROUND(('1.General Info'!$A$10*INDEX('1.General Info'!$C$42:$C$48,MATCH('2.Rent Roll'!C63,'1.General Info'!$A$42:$A$48,0)))/50,0)*50),(SUM(I63:L63)*12*(1/'1.General Info'!$A$11))/(ROUND(('1.General Info'!$A$10*INDEX('1.General Info'!$C$42:$C$48,MATCH('2.Rent Roll'!C63,'1.General Info'!$A$42:$A$48,0)))/50,0)*50))),"")</f>
        <v/>
      </c>
      <c r="N63" s="86" t="str">
        <f t="shared" si="1"/>
        <v/>
      </c>
      <c r="O63" s="86" t="str">
        <f t="shared" si="2"/>
        <v/>
      </c>
      <c r="P63" s="86" t="str">
        <f t="shared" si="3"/>
        <v/>
      </c>
      <c r="Q63" s="94" t="str">
        <f t="shared" si="4"/>
        <v/>
      </c>
      <c r="R63" s="87" t="str">
        <f>IFERROR(IF(C63="SRO",ROUND(ROUND('1.General Info'!$A$10*INDEX('1.General Info'!$C$42:$C$48,MATCH('2.Rent Roll'!C63,'1.General Info'!$A$42:$A$48,0))/50,0)*50*T63/50,0)*50*'1.General Info'!$A$11/12*0.75,ROUND(ROUND('1.General Info'!$A$10*INDEX('1.General Info'!$C$42:$C$48,MATCH('2.Rent Roll'!C63,'1.General Info'!$A$42:$A$48,0))/50,0)*50*T63/50,0)*50*'1.General Info'!$A$11/12),"")</f>
        <v/>
      </c>
      <c r="S63" s="98" t="str">
        <f t="shared" si="5"/>
        <v/>
      </c>
      <c r="T63" s="85" t="str">
        <f t="shared" si="6"/>
        <v/>
      </c>
      <c r="U63" s="83" t="str">
        <f>IFERROR(ROUND(ROUND('1.General Info'!$A$10*INDEX('1.General Info'!$C$42:$C$48,MATCH('2.Rent Roll'!C63,'1.General Info'!$A$42:$A$48,0))/50,0)*50*'2.Rent Roll'!T63/50,0)*50,"")</f>
        <v/>
      </c>
      <c r="V63" s="149" t="str">
        <f>IFERROR(INDEX('1.General Info'!$B$42:$B$48,MATCH('2.Rent Roll'!C63,'1.General Info'!$A$42:$A$48,0)),"")</f>
        <v/>
      </c>
      <c r="X63" s="87" t="str">
        <f>IFERROR(IF(C63="SRO",MAX(MIN(ROUND(ROUND('1.General Info'!$A$10*INDEX('1.General Info'!$C$42:$C$48,MATCH('2.Rent Roll'!C63,'1.General Info'!$A$42:$A$48,0))/50,0)*50*O63/50,0)*50*'1.General Info'!$A$11/12*0.75,IF(Q63="No",ROUND(ROUND('1.General Info'!$A$10*INDEX('1.General Info'!$C$42:$C$48,MATCH('2.Rent Roll'!C63,'1.General Info'!$A$42:$A$48,0))/50,0)*50*P63/50,0)*50*'1.General Info'!$A$11/12*0.75,IFERROR(ROUND(ROUND('1.General Info'!$A$10*INDEX('1.General Info'!$C$42:$C$48,MATCH('2.Rent Roll'!C63,'1.General Info'!$A$42:$A$48,0))/50,0)*50*(MIN(O63,P63)*COUNTIFS($C$11:$C$160,"&lt;&gt;",$Q$11:$Q$160,"Yes")-SUMIFS($M$11:$M$160,$C$11:$C$160,"&lt;&gt;",$Q$11:$Q$160,"Yes")+M63)/50,0)*50*'1.General Info'!$A$11/12*0.75,0))),ROUND(ROUND('1.General Info'!$A$10*INDEX('1.General Info'!$C$42:$C$48,MATCH('2.Rent Roll'!C63,'1.General Info'!$A$42:$A$48,0))/50,0)*50*N63/50,0)*50*'1.General Info'!$A$11/12*0.75),MAX(MIN(ROUND(ROUND('1.General Info'!$A$10*INDEX('1.General Info'!$C$42:$C$48,MATCH('2.Rent Roll'!C63,'1.General Info'!$A$42:$A$48,0))/50,0)*50*O63/50,0)*50*'1.General Info'!$A$11/12,IF(Q63="No",ROUND(ROUND('1.General Info'!$A$10*INDEX('1.General Info'!$C$42:$C$48,MATCH('2.Rent Roll'!C63,'1.General Info'!$A$42:$A$48,0))/50,0)*50*P63/50,0)*50*'1.General Info'!$A$11/12,IFERROR(ROUND(ROUND('1.General Info'!$A$10*INDEX('1.General Info'!$C$42:$C$48,MATCH('2.Rent Roll'!C63,'1.General Info'!$A$42:$A$48,0))/50,0)*50*(MIN(O63,P63)*COUNTIFS($C$11:$C$160,"&lt;&gt;",$Q$11:$Q$160,"Yes")-SUMIFS($M$11:$M$160,$C$11:$C$160,"&lt;&gt;",$Q$11:$Q$160,"Yes")+M63)/50,0)*50*'1.General Info'!$A$11/12,0))),ROUND(ROUND('1.General Info'!$A$10*INDEX('1.General Info'!$C$42:$C$48,MATCH('2.Rent Roll'!C63,'1.General Info'!$A$42:$A$48,0))/50,0)*50*N63/50,0)*50*'1.General Info'!$A$11/12)),"")</f>
        <v/>
      </c>
      <c r="Y63" s="98" t="str">
        <f t="shared" si="8"/>
        <v/>
      </c>
      <c r="Z63" s="85" t="str">
        <f>IFERROR(IF(C63="SRO",(SUM(X63)/0.75*12*(1/'1.General Info'!$A$11))/(ROUND(('1.General Info'!$A$10*INDEX('1.General Info'!$C$42:$C$48,MATCH('2.Rent Roll'!C63,'1.General Info'!$A$42:$A$48,0)))/50,0)*50),(SUM(X63)*12*(1/'1.General Info'!$A$11))/(ROUND(('1.General Info'!$A$10*INDEX('1.General Info'!$C$42:$C$48,MATCH('2.Rent Roll'!C63,'1.General Info'!$A$42:$A$48,0)))/50,0)*50)),"")</f>
        <v/>
      </c>
      <c r="AA63" s="83" t="str">
        <f>IFERROR(ROUND(ROUND('1.General Info'!$A$10*INDEX('1.General Info'!$C$42:$C$48,MATCH('2.Rent Roll'!C63,'1.General Info'!$A$42:$A$48,0))/50,0)*50*'2.Rent Roll'!Z63/50,0)*50,"")</f>
        <v/>
      </c>
      <c r="AB63" s="88" t="str">
        <f>IFERROR(INDEX('1.General Info'!$B$42:$B$48,MATCH('2.Rent Roll'!C63,'1.General Info'!$A$42:$A$48,0)),"")</f>
        <v/>
      </c>
    </row>
    <row r="64" spans="1:28">
      <c r="A64" s="81">
        <f t="shared" si="7"/>
        <v>54</v>
      </c>
      <c r="B64" s="93"/>
      <c r="C64" s="93"/>
      <c r="D64" s="93"/>
      <c r="E64" s="84"/>
      <c r="F64" s="118" t="str">
        <f>IF(E64="","",IFERROR(E64/(ROUND(INDEX('1.General Info'!$I$41:$I$48,MATCH('2.Rent Roll'!D64,'1.General Info'!$H$41:$H$48,0))*'1.General Info'!$A$10/50,0)*50),""))</f>
        <v/>
      </c>
      <c r="G64" s="93"/>
      <c r="H64" s="93"/>
      <c r="I64" s="82"/>
      <c r="J64" s="83" t="str">
        <f>IFERROR(HLOOKUP(C64,'1.General Info'!$D$26:$J$32,7,FALSE),"")</f>
        <v/>
      </c>
      <c r="K64" s="145"/>
      <c r="L64" s="84"/>
      <c r="M64" s="85" t="str">
        <f>IFERROR(IF(L64="","",IF(C64="SRO",(SUM(I64:L64)/0.75*12*(1/'1.General Info'!$A$11))/(ROUND(('1.General Info'!$A$10*INDEX('1.General Info'!$C$42:$C$48,MATCH('2.Rent Roll'!C64,'1.General Info'!$A$42:$A$48,0)))/50,0)*50),(SUM(I64:L64)*12*(1/'1.General Info'!$A$11))/(ROUND(('1.General Info'!$A$10*INDEX('1.General Info'!$C$42:$C$48,MATCH('2.Rent Roll'!C64,'1.General Info'!$A$42:$A$48,0)))/50,0)*50))),"")</f>
        <v/>
      </c>
      <c r="N64" s="86" t="str">
        <f t="shared" si="1"/>
        <v/>
      </c>
      <c r="O64" s="86" t="str">
        <f t="shared" si="2"/>
        <v/>
      </c>
      <c r="P64" s="86" t="str">
        <f t="shared" si="3"/>
        <v/>
      </c>
      <c r="Q64" s="94" t="str">
        <f t="shared" si="4"/>
        <v/>
      </c>
      <c r="R64" s="87" t="str">
        <f>IFERROR(IF(C64="SRO",ROUND(ROUND('1.General Info'!$A$10*INDEX('1.General Info'!$C$42:$C$48,MATCH('2.Rent Roll'!C64,'1.General Info'!$A$42:$A$48,0))/50,0)*50*T64/50,0)*50*'1.General Info'!$A$11/12*0.75,ROUND(ROUND('1.General Info'!$A$10*INDEX('1.General Info'!$C$42:$C$48,MATCH('2.Rent Roll'!C64,'1.General Info'!$A$42:$A$48,0))/50,0)*50*T64/50,0)*50*'1.General Info'!$A$11/12),"")</f>
        <v/>
      </c>
      <c r="S64" s="98" t="str">
        <f t="shared" si="5"/>
        <v/>
      </c>
      <c r="T64" s="85" t="str">
        <f t="shared" si="6"/>
        <v/>
      </c>
      <c r="U64" s="83" t="str">
        <f>IFERROR(ROUND(ROUND('1.General Info'!$A$10*INDEX('1.General Info'!$C$42:$C$48,MATCH('2.Rent Roll'!C64,'1.General Info'!$A$42:$A$48,0))/50,0)*50*'2.Rent Roll'!T64/50,0)*50,"")</f>
        <v/>
      </c>
      <c r="V64" s="149" t="str">
        <f>IFERROR(INDEX('1.General Info'!$B$42:$B$48,MATCH('2.Rent Roll'!C64,'1.General Info'!$A$42:$A$48,0)),"")</f>
        <v/>
      </c>
      <c r="X64" s="87" t="str">
        <f>IFERROR(IF(C64="SRO",MAX(MIN(ROUND(ROUND('1.General Info'!$A$10*INDEX('1.General Info'!$C$42:$C$48,MATCH('2.Rent Roll'!C64,'1.General Info'!$A$42:$A$48,0))/50,0)*50*O64/50,0)*50*'1.General Info'!$A$11/12*0.75,IF(Q64="No",ROUND(ROUND('1.General Info'!$A$10*INDEX('1.General Info'!$C$42:$C$48,MATCH('2.Rent Roll'!C64,'1.General Info'!$A$42:$A$48,0))/50,0)*50*P64/50,0)*50*'1.General Info'!$A$11/12*0.75,IFERROR(ROUND(ROUND('1.General Info'!$A$10*INDEX('1.General Info'!$C$42:$C$48,MATCH('2.Rent Roll'!C64,'1.General Info'!$A$42:$A$48,0))/50,0)*50*(MIN(O64,P64)*COUNTIFS($C$11:$C$160,"&lt;&gt;",$Q$11:$Q$160,"Yes")-SUMIFS($M$11:$M$160,$C$11:$C$160,"&lt;&gt;",$Q$11:$Q$160,"Yes")+M64)/50,0)*50*'1.General Info'!$A$11/12*0.75,0))),ROUND(ROUND('1.General Info'!$A$10*INDEX('1.General Info'!$C$42:$C$48,MATCH('2.Rent Roll'!C64,'1.General Info'!$A$42:$A$48,0))/50,0)*50*N64/50,0)*50*'1.General Info'!$A$11/12*0.75),MAX(MIN(ROUND(ROUND('1.General Info'!$A$10*INDEX('1.General Info'!$C$42:$C$48,MATCH('2.Rent Roll'!C64,'1.General Info'!$A$42:$A$48,0))/50,0)*50*O64/50,0)*50*'1.General Info'!$A$11/12,IF(Q64="No",ROUND(ROUND('1.General Info'!$A$10*INDEX('1.General Info'!$C$42:$C$48,MATCH('2.Rent Roll'!C64,'1.General Info'!$A$42:$A$48,0))/50,0)*50*P64/50,0)*50*'1.General Info'!$A$11/12,IFERROR(ROUND(ROUND('1.General Info'!$A$10*INDEX('1.General Info'!$C$42:$C$48,MATCH('2.Rent Roll'!C64,'1.General Info'!$A$42:$A$48,0))/50,0)*50*(MIN(O64,P64)*COUNTIFS($C$11:$C$160,"&lt;&gt;",$Q$11:$Q$160,"Yes")-SUMIFS($M$11:$M$160,$C$11:$C$160,"&lt;&gt;",$Q$11:$Q$160,"Yes")+M64)/50,0)*50*'1.General Info'!$A$11/12,0))),ROUND(ROUND('1.General Info'!$A$10*INDEX('1.General Info'!$C$42:$C$48,MATCH('2.Rent Roll'!C64,'1.General Info'!$A$42:$A$48,0))/50,0)*50*N64/50,0)*50*'1.General Info'!$A$11/12)),"")</f>
        <v/>
      </c>
      <c r="Y64" s="98" t="str">
        <f t="shared" si="8"/>
        <v/>
      </c>
      <c r="Z64" s="85" t="str">
        <f>IFERROR(IF(C64="SRO",(SUM(X64)/0.75*12*(1/'1.General Info'!$A$11))/(ROUND(('1.General Info'!$A$10*INDEX('1.General Info'!$C$42:$C$48,MATCH('2.Rent Roll'!C64,'1.General Info'!$A$42:$A$48,0)))/50,0)*50),(SUM(X64)*12*(1/'1.General Info'!$A$11))/(ROUND(('1.General Info'!$A$10*INDEX('1.General Info'!$C$42:$C$48,MATCH('2.Rent Roll'!C64,'1.General Info'!$A$42:$A$48,0)))/50,0)*50)),"")</f>
        <v/>
      </c>
      <c r="AA64" s="83" t="str">
        <f>IFERROR(ROUND(ROUND('1.General Info'!$A$10*INDEX('1.General Info'!$C$42:$C$48,MATCH('2.Rent Roll'!C64,'1.General Info'!$A$42:$A$48,0))/50,0)*50*'2.Rent Roll'!Z64/50,0)*50,"")</f>
        <v/>
      </c>
      <c r="AB64" s="88" t="str">
        <f>IFERROR(INDEX('1.General Info'!$B$42:$B$48,MATCH('2.Rent Roll'!C64,'1.General Info'!$A$42:$A$48,0)),"")</f>
        <v/>
      </c>
    </row>
    <row r="65" spans="1:28">
      <c r="A65" s="81">
        <f t="shared" si="7"/>
        <v>55</v>
      </c>
      <c r="B65" s="93"/>
      <c r="C65" s="93"/>
      <c r="D65" s="93"/>
      <c r="E65" s="84"/>
      <c r="F65" s="118" t="str">
        <f>IF(E65="","",IFERROR(E65/(ROUND(INDEX('1.General Info'!$I$41:$I$48,MATCH('2.Rent Roll'!D65,'1.General Info'!$H$41:$H$48,0))*'1.General Info'!$A$10/50,0)*50),""))</f>
        <v/>
      </c>
      <c r="G65" s="93"/>
      <c r="H65" s="93"/>
      <c r="I65" s="82"/>
      <c r="J65" s="83" t="str">
        <f>IFERROR(HLOOKUP(C65,'1.General Info'!$D$26:$J$32,7,FALSE),"")</f>
        <v/>
      </c>
      <c r="K65" s="145"/>
      <c r="L65" s="84"/>
      <c r="M65" s="85" t="str">
        <f>IFERROR(IF(L65="","",IF(C65="SRO",(SUM(I65:L65)/0.75*12*(1/'1.General Info'!$A$11))/(ROUND(('1.General Info'!$A$10*INDEX('1.General Info'!$C$42:$C$48,MATCH('2.Rent Roll'!C65,'1.General Info'!$A$42:$A$48,0)))/50,0)*50),(SUM(I65:L65)*12*(1/'1.General Info'!$A$11))/(ROUND(('1.General Info'!$A$10*INDEX('1.General Info'!$C$42:$C$48,MATCH('2.Rent Roll'!C65,'1.General Info'!$A$42:$A$48,0)))/50,0)*50))),"")</f>
        <v/>
      </c>
      <c r="N65" s="86" t="str">
        <f t="shared" si="1"/>
        <v/>
      </c>
      <c r="O65" s="86" t="str">
        <f t="shared" si="2"/>
        <v/>
      </c>
      <c r="P65" s="86" t="str">
        <f t="shared" si="3"/>
        <v/>
      </c>
      <c r="Q65" s="94" t="str">
        <f t="shared" si="4"/>
        <v/>
      </c>
      <c r="R65" s="87" t="str">
        <f>IFERROR(IF(C65="SRO",ROUND(ROUND('1.General Info'!$A$10*INDEX('1.General Info'!$C$42:$C$48,MATCH('2.Rent Roll'!C65,'1.General Info'!$A$42:$A$48,0))/50,0)*50*T65/50,0)*50*'1.General Info'!$A$11/12*0.75,ROUND(ROUND('1.General Info'!$A$10*INDEX('1.General Info'!$C$42:$C$48,MATCH('2.Rent Roll'!C65,'1.General Info'!$A$42:$A$48,0))/50,0)*50*T65/50,0)*50*'1.General Info'!$A$11/12),"")</f>
        <v/>
      </c>
      <c r="S65" s="98" t="str">
        <f t="shared" si="5"/>
        <v/>
      </c>
      <c r="T65" s="85" t="str">
        <f t="shared" si="6"/>
        <v/>
      </c>
      <c r="U65" s="83" t="str">
        <f>IFERROR(ROUND(ROUND('1.General Info'!$A$10*INDEX('1.General Info'!$C$42:$C$48,MATCH('2.Rent Roll'!C65,'1.General Info'!$A$42:$A$48,0))/50,0)*50*'2.Rent Roll'!T65/50,0)*50,"")</f>
        <v/>
      </c>
      <c r="V65" s="149" t="str">
        <f>IFERROR(INDEX('1.General Info'!$B$42:$B$48,MATCH('2.Rent Roll'!C65,'1.General Info'!$A$42:$A$48,0)),"")</f>
        <v/>
      </c>
      <c r="X65" s="87" t="str">
        <f>IFERROR(IF(C65="SRO",MAX(MIN(ROUND(ROUND('1.General Info'!$A$10*INDEX('1.General Info'!$C$42:$C$48,MATCH('2.Rent Roll'!C65,'1.General Info'!$A$42:$A$48,0))/50,0)*50*O65/50,0)*50*'1.General Info'!$A$11/12*0.75,IF(Q65="No",ROUND(ROUND('1.General Info'!$A$10*INDEX('1.General Info'!$C$42:$C$48,MATCH('2.Rent Roll'!C65,'1.General Info'!$A$42:$A$48,0))/50,0)*50*P65/50,0)*50*'1.General Info'!$A$11/12*0.75,IFERROR(ROUND(ROUND('1.General Info'!$A$10*INDEX('1.General Info'!$C$42:$C$48,MATCH('2.Rent Roll'!C65,'1.General Info'!$A$42:$A$48,0))/50,0)*50*(MIN(O65,P65)*COUNTIFS($C$11:$C$160,"&lt;&gt;",$Q$11:$Q$160,"Yes")-SUMIFS($M$11:$M$160,$C$11:$C$160,"&lt;&gt;",$Q$11:$Q$160,"Yes")+M65)/50,0)*50*'1.General Info'!$A$11/12*0.75,0))),ROUND(ROUND('1.General Info'!$A$10*INDEX('1.General Info'!$C$42:$C$48,MATCH('2.Rent Roll'!C65,'1.General Info'!$A$42:$A$48,0))/50,0)*50*N65/50,0)*50*'1.General Info'!$A$11/12*0.75),MAX(MIN(ROUND(ROUND('1.General Info'!$A$10*INDEX('1.General Info'!$C$42:$C$48,MATCH('2.Rent Roll'!C65,'1.General Info'!$A$42:$A$48,0))/50,0)*50*O65/50,0)*50*'1.General Info'!$A$11/12,IF(Q65="No",ROUND(ROUND('1.General Info'!$A$10*INDEX('1.General Info'!$C$42:$C$48,MATCH('2.Rent Roll'!C65,'1.General Info'!$A$42:$A$48,0))/50,0)*50*P65/50,0)*50*'1.General Info'!$A$11/12,IFERROR(ROUND(ROUND('1.General Info'!$A$10*INDEX('1.General Info'!$C$42:$C$48,MATCH('2.Rent Roll'!C65,'1.General Info'!$A$42:$A$48,0))/50,0)*50*(MIN(O65,P65)*COUNTIFS($C$11:$C$160,"&lt;&gt;",$Q$11:$Q$160,"Yes")-SUMIFS($M$11:$M$160,$C$11:$C$160,"&lt;&gt;",$Q$11:$Q$160,"Yes")+M65)/50,0)*50*'1.General Info'!$A$11/12,0))),ROUND(ROUND('1.General Info'!$A$10*INDEX('1.General Info'!$C$42:$C$48,MATCH('2.Rent Roll'!C65,'1.General Info'!$A$42:$A$48,0))/50,0)*50*N65/50,0)*50*'1.General Info'!$A$11/12)),"")</f>
        <v/>
      </c>
      <c r="Y65" s="98" t="str">
        <f t="shared" si="8"/>
        <v/>
      </c>
      <c r="Z65" s="85" t="str">
        <f>IFERROR(IF(C65="SRO",(SUM(X65)/0.75*12*(1/'1.General Info'!$A$11))/(ROUND(('1.General Info'!$A$10*INDEX('1.General Info'!$C$42:$C$48,MATCH('2.Rent Roll'!C65,'1.General Info'!$A$42:$A$48,0)))/50,0)*50),(SUM(X65)*12*(1/'1.General Info'!$A$11))/(ROUND(('1.General Info'!$A$10*INDEX('1.General Info'!$C$42:$C$48,MATCH('2.Rent Roll'!C65,'1.General Info'!$A$42:$A$48,0)))/50,0)*50)),"")</f>
        <v/>
      </c>
      <c r="AA65" s="83" t="str">
        <f>IFERROR(ROUND(ROUND('1.General Info'!$A$10*INDEX('1.General Info'!$C$42:$C$48,MATCH('2.Rent Roll'!C65,'1.General Info'!$A$42:$A$48,0))/50,0)*50*'2.Rent Roll'!Z65/50,0)*50,"")</f>
        <v/>
      </c>
      <c r="AB65" s="88" t="str">
        <f>IFERROR(INDEX('1.General Info'!$B$42:$B$48,MATCH('2.Rent Roll'!C65,'1.General Info'!$A$42:$A$48,0)),"")</f>
        <v/>
      </c>
    </row>
    <row r="66" spans="1:28">
      <c r="A66" s="81">
        <f t="shared" si="7"/>
        <v>56</v>
      </c>
      <c r="B66" s="93"/>
      <c r="C66" s="93"/>
      <c r="D66" s="93"/>
      <c r="E66" s="84"/>
      <c r="F66" s="118" t="str">
        <f>IF(E66="","",IFERROR(E66/(ROUND(INDEX('1.General Info'!$I$41:$I$48,MATCH('2.Rent Roll'!D66,'1.General Info'!$H$41:$H$48,0))*'1.General Info'!$A$10/50,0)*50),""))</f>
        <v/>
      </c>
      <c r="G66" s="93"/>
      <c r="H66" s="93"/>
      <c r="I66" s="82"/>
      <c r="J66" s="83" t="str">
        <f>IFERROR(HLOOKUP(C66,'1.General Info'!$D$26:$J$32,7,FALSE),"")</f>
        <v/>
      </c>
      <c r="K66" s="145"/>
      <c r="L66" s="84"/>
      <c r="M66" s="85" t="str">
        <f>IFERROR(IF(L66="","",IF(C66="SRO",(SUM(I66:L66)/0.75*12*(1/'1.General Info'!$A$11))/(ROUND(('1.General Info'!$A$10*INDEX('1.General Info'!$C$42:$C$48,MATCH('2.Rent Roll'!C66,'1.General Info'!$A$42:$A$48,0)))/50,0)*50),(SUM(I66:L66)*12*(1/'1.General Info'!$A$11))/(ROUND(('1.General Info'!$A$10*INDEX('1.General Info'!$C$42:$C$48,MATCH('2.Rent Roll'!C66,'1.General Info'!$A$42:$A$48,0)))/50,0)*50))),"")</f>
        <v/>
      </c>
      <c r="N66" s="86" t="str">
        <f t="shared" si="1"/>
        <v/>
      </c>
      <c r="O66" s="86" t="str">
        <f t="shared" si="2"/>
        <v/>
      </c>
      <c r="P66" s="86" t="str">
        <f t="shared" si="3"/>
        <v/>
      </c>
      <c r="Q66" s="94" t="str">
        <f t="shared" si="4"/>
        <v/>
      </c>
      <c r="R66" s="87" t="str">
        <f>IFERROR(IF(C66="SRO",ROUND(ROUND('1.General Info'!$A$10*INDEX('1.General Info'!$C$42:$C$48,MATCH('2.Rent Roll'!C66,'1.General Info'!$A$42:$A$48,0))/50,0)*50*T66/50,0)*50*'1.General Info'!$A$11/12*0.75,ROUND(ROUND('1.General Info'!$A$10*INDEX('1.General Info'!$C$42:$C$48,MATCH('2.Rent Roll'!C66,'1.General Info'!$A$42:$A$48,0))/50,0)*50*T66/50,0)*50*'1.General Info'!$A$11/12),"")</f>
        <v/>
      </c>
      <c r="S66" s="98" t="str">
        <f t="shared" si="5"/>
        <v/>
      </c>
      <c r="T66" s="85" t="str">
        <f t="shared" si="6"/>
        <v/>
      </c>
      <c r="U66" s="83" t="str">
        <f>IFERROR(ROUND(ROUND('1.General Info'!$A$10*INDEX('1.General Info'!$C$42:$C$48,MATCH('2.Rent Roll'!C66,'1.General Info'!$A$42:$A$48,0))/50,0)*50*'2.Rent Roll'!T66/50,0)*50,"")</f>
        <v/>
      </c>
      <c r="V66" s="149" t="str">
        <f>IFERROR(INDEX('1.General Info'!$B$42:$B$48,MATCH('2.Rent Roll'!C66,'1.General Info'!$A$42:$A$48,0)),"")</f>
        <v/>
      </c>
      <c r="X66" s="87" t="str">
        <f>IFERROR(IF(C66="SRO",MAX(MIN(ROUND(ROUND('1.General Info'!$A$10*INDEX('1.General Info'!$C$42:$C$48,MATCH('2.Rent Roll'!C66,'1.General Info'!$A$42:$A$48,0))/50,0)*50*O66/50,0)*50*'1.General Info'!$A$11/12*0.75,IF(Q66="No",ROUND(ROUND('1.General Info'!$A$10*INDEX('1.General Info'!$C$42:$C$48,MATCH('2.Rent Roll'!C66,'1.General Info'!$A$42:$A$48,0))/50,0)*50*P66/50,0)*50*'1.General Info'!$A$11/12*0.75,IFERROR(ROUND(ROUND('1.General Info'!$A$10*INDEX('1.General Info'!$C$42:$C$48,MATCH('2.Rent Roll'!C66,'1.General Info'!$A$42:$A$48,0))/50,0)*50*(MIN(O66,P66)*COUNTIFS($C$11:$C$160,"&lt;&gt;",$Q$11:$Q$160,"Yes")-SUMIFS($M$11:$M$160,$C$11:$C$160,"&lt;&gt;",$Q$11:$Q$160,"Yes")+M66)/50,0)*50*'1.General Info'!$A$11/12*0.75,0))),ROUND(ROUND('1.General Info'!$A$10*INDEX('1.General Info'!$C$42:$C$48,MATCH('2.Rent Roll'!C66,'1.General Info'!$A$42:$A$48,0))/50,0)*50*N66/50,0)*50*'1.General Info'!$A$11/12*0.75),MAX(MIN(ROUND(ROUND('1.General Info'!$A$10*INDEX('1.General Info'!$C$42:$C$48,MATCH('2.Rent Roll'!C66,'1.General Info'!$A$42:$A$48,0))/50,0)*50*O66/50,0)*50*'1.General Info'!$A$11/12,IF(Q66="No",ROUND(ROUND('1.General Info'!$A$10*INDEX('1.General Info'!$C$42:$C$48,MATCH('2.Rent Roll'!C66,'1.General Info'!$A$42:$A$48,0))/50,0)*50*P66/50,0)*50*'1.General Info'!$A$11/12,IFERROR(ROUND(ROUND('1.General Info'!$A$10*INDEX('1.General Info'!$C$42:$C$48,MATCH('2.Rent Roll'!C66,'1.General Info'!$A$42:$A$48,0))/50,0)*50*(MIN(O66,P66)*COUNTIFS($C$11:$C$160,"&lt;&gt;",$Q$11:$Q$160,"Yes")-SUMIFS($M$11:$M$160,$C$11:$C$160,"&lt;&gt;",$Q$11:$Q$160,"Yes")+M66)/50,0)*50*'1.General Info'!$A$11/12,0))),ROUND(ROUND('1.General Info'!$A$10*INDEX('1.General Info'!$C$42:$C$48,MATCH('2.Rent Roll'!C66,'1.General Info'!$A$42:$A$48,0))/50,0)*50*N66/50,0)*50*'1.General Info'!$A$11/12)),"")</f>
        <v/>
      </c>
      <c r="Y66" s="98" t="str">
        <f t="shared" si="8"/>
        <v/>
      </c>
      <c r="Z66" s="85" t="str">
        <f>IFERROR(IF(C66="SRO",(SUM(X66)/0.75*12*(1/'1.General Info'!$A$11))/(ROUND(('1.General Info'!$A$10*INDEX('1.General Info'!$C$42:$C$48,MATCH('2.Rent Roll'!C66,'1.General Info'!$A$42:$A$48,0)))/50,0)*50),(SUM(X66)*12*(1/'1.General Info'!$A$11))/(ROUND(('1.General Info'!$A$10*INDEX('1.General Info'!$C$42:$C$48,MATCH('2.Rent Roll'!C66,'1.General Info'!$A$42:$A$48,0)))/50,0)*50)),"")</f>
        <v/>
      </c>
      <c r="AA66" s="83" t="str">
        <f>IFERROR(ROUND(ROUND('1.General Info'!$A$10*INDEX('1.General Info'!$C$42:$C$48,MATCH('2.Rent Roll'!C66,'1.General Info'!$A$42:$A$48,0))/50,0)*50*'2.Rent Roll'!Z66/50,0)*50,"")</f>
        <v/>
      </c>
      <c r="AB66" s="88" t="str">
        <f>IFERROR(INDEX('1.General Info'!$B$42:$B$48,MATCH('2.Rent Roll'!C66,'1.General Info'!$A$42:$A$48,0)),"")</f>
        <v/>
      </c>
    </row>
    <row r="67" spans="1:28">
      <c r="A67" s="81">
        <f t="shared" si="7"/>
        <v>57</v>
      </c>
      <c r="B67" s="93"/>
      <c r="C67" s="93"/>
      <c r="D67" s="93"/>
      <c r="E67" s="84"/>
      <c r="F67" s="118" t="str">
        <f>IF(E67="","",IFERROR(E67/(ROUND(INDEX('1.General Info'!$I$41:$I$48,MATCH('2.Rent Roll'!D67,'1.General Info'!$H$41:$H$48,0))*'1.General Info'!$A$10/50,0)*50),""))</f>
        <v/>
      </c>
      <c r="G67" s="93"/>
      <c r="H67" s="93"/>
      <c r="I67" s="82"/>
      <c r="J67" s="83" t="str">
        <f>IFERROR(HLOOKUP(C67,'1.General Info'!$D$26:$J$32,7,FALSE),"")</f>
        <v/>
      </c>
      <c r="K67" s="145"/>
      <c r="L67" s="84"/>
      <c r="M67" s="85" t="str">
        <f>IFERROR(IF(L67="","",IF(C67="SRO",(SUM(I67:L67)/0.75*12*(1/'1.General Info'!$A$11))/(ROUND(('1.General Info'!$A$10*INDEX('1.General Info'!$C$42:$C$48,MATCH('2.Rent Roll'!C67,'1.General Info'!$A$42:$A$48,0)))/50,0)*50),(SUM(I67:L67)*12*(1/'1.General Info'!$A$11))/(ROUND(('1.General Info'!$A$10*INDEX('1.General Info'!$C$42:$C$48,MATCH('2.Rent Roll'!C67,'1.General Info'!$A$42:$A$48,0)))/50,0)*50))),"")</f>
        <v/>
      </c>
      <c r="N67" s="86" t="str">
        <f t="shared" si="1"/>
        <v/>
      </c>
      <c r="O67" s="86" t="str">
        <f t="shared" si="2"/>
        <v/>
      </c>
      <c r="P67" s="86" t="str">
        <f t="shared" si="3"/>
        <v/>
      </c>
      <c r="Q67" s="94" t="str">
        <f t="shared" si="4"/>
        <v/>
      </c>
      <c r="R67" s="87" t="str">
        <f>IFERROR(IF(C67="SRO",ROUND(ROUND('1.General Info'!$A$10*INDEX('1.General Info'!$C$42:$C$48,MATCH('2.Rent Roll'!C67,'1.General Info'!$A$42:$A$48,0))/50,0)*50*T67/50,0)*50*'1.General Info'!$A$11/12*0.75,ROUND(ROUND('1.General Info'!$A$10*INDEX('1.General Info'!$C$42:$C$48,MATCH('2.Rent Roll'!C67,'1.General Info'!$A$42:$A$48,0))/50,0)*50*T67/50,0)*50*'1.General Info'!$A$11/12),"")</f>
        <v/>
      </c>
      <c r="S67" s="98" t="str">
        <f t="shared" si="5"/>
        <v/>
      </c>
      <c r="T67" s="85" t="str">
        <f t="shared" si="6"/>
        <v/>
      </c>
      <c r="U67" s="83" t="str">
        <f>IFERROR(ROUND(ROUND('1.General Info'!$A$10*INDEX('1.General Info'!$C$42:$C$48,MATCH('2.Rent Roll'!C67,'1.General Info'!$A$42:$A$48,0))/50,0)*50*'2.Rent Roll'!T67/50,0)*50,"")</f>
        <v/>
      </c>
      <c r="V67" s="149" t="str">
        <f>IFERROR(INDEX('1.General Info'!$B$42:$B$48,MATCH('2.Rent Roll'!C67,'1.General Info'!$A$42:$A$48,0)),"")</f>
        <v/>
      </c>
      <c r="X67" s="87" t="str">
        <f>IFERROR(IF(C67="SRO",MAX(MIN(ROUND(ROUND('1.General Info'!$A$10*INDEX('1.General Info'!$C$42:$C$48,MATCH('2.Rent Roll'!C67,'1.General Info'!$A$42:$A$48,0))/50,0)*50*O67/50,0)*50*'1.General Info'!$A$11/12*0.75,IF(Q67="No",ROUND(ROUND('1.General Info'!$A$10*INDEX('1.General Info'!$C$42:$C$48,MATCH('2.Rent Roll'!C67,'1.General Info'!$A$42:$A$48,0))/50,0)*50*P67/50,0)*50*'1.General Info'!$A$11/12*0.75,IFERROR(ROUND(ROUND('1.General Info'!$A$10*INDEX('1.General Info'!$C$42:$C$48,MATCH('2.Rent Roll'!C67,'1.General Info'!$A$42:$A$48,0))/50,0)*50*(MIN(O67,P67)*COUNTIFS($C$11:$C$160,"&lt;&gt;",$Q$11:$Q$160,"Yes")-SUMIFS($M$11:$M$160,$C$11:$C$160,"&lt;&gt;",$Q$11:$Q$160,"Yes")+M67)/50,0)*50*'1.General Info'!$A$11/12*0.75,0))),ROUND(ROUND('1.General Info'!$A$10*INDEX('1.General Info'!$C$42:$C$48,MATCH('2.Rent Roll'!C67,'1.General Info'!$A$42:$A$48,0))/50,0)*50*N67/50,0)*50*'1.General Info'!$A$11/12*0.75),MAX(MIN(ROUND(ROUND('1.General Info'!$A$10*INDEX('1.General Info'!$C$42:$C$48,MATCH('2.Rent Roll'!C67,'1.General Info'!$A$42:$A$48,0))/50,0)*50*O67/50,0)*50*'1.General Info'!$A$11/12,IF(Q67="No",ROUND(ROUND('1.General Info'!$A$10*INDEX('1.General Info'!$C$42:$C$48,MATCH('2.Rent Roll'!C67,'1.General Info'!$A$42:$A$48,0))/50,0)*50*P67/50,0)*50*'1.General Info'!$A$11/12,IFERROR(ROUND(ROUND('1.General Info'!$A$10*INDEX('1.General Info'!$C$42:$C$48,MATCH('2.Rent Roll'!C67,'1.General Info'!$A$42:$A$48,0))/50,0)*50*(MIN(O67,P67)*COUNTIFS($C$11:$C$160,"&lt;&gt;",$Q$11:$Q$160,"Yes")-SUMIFS($M$11:$M$160,$C$11:$C$160,"&lt;&gt;",$Q$11:$Q$160,"Yes")+M67)/50,0)*50*'1.General Info'!$A$11/12,0))),ROUND(ROUND('1.General Info'!$A$10*INDEX('1.General Info'!$C$42:$C$48,MATCH('2.Rent Roll'!C67,'1.General Info'!$A$42:$A$48,0))/50,0)*50*N67/50,0)*50*'1.General Info'!$A$11/12)),"")</f>
        <v/>
      </c>
      <c r="Y67" s="98" t="str">
        <f t="shared" si="8"/>
        <v/>
      </c>
      <c r="Z67" s="85" t="str">
        <f>IFERROR(IF(C67="SRO",(SUM(X67)/0.75*12*(1/'1.General Info'!$A$11))/(ROUND(('1.General Info'!$A$10*INDEX('1.General Info'!$C$42:$C$48,MATCH('2.Rent Roll'!C67,'1.General Info'!$A$42:$A$48,0)))/50,0)*50),(SUM(X67)*12*(1/'1.General Info'!$A$11))/(ROUND(('1.General Info'!$A$10*INDEX('1.General Info'!$C$42:$C$48,MATCH('2.Rent Roll'!C67,'1.General Info'!$A$42:$A$48,0)))/50,0)*50)),"")</f>
        <v/>
      </c>
      <c r="AA67" s="83" t="str">
        <f>IFERROR(ROUND(ROUND('1.General Info'!$A$10*INDEX('1.General Info'!$C$42:$C$48,MATCH('2.Rent Roll'!C67,'1.General Info'!$A$42:$A$48,0))/50,0)*50*'2.Rent Roll'!Z67/50,0)*50,"")</f>
        <v/>
      </c>
      <c r="AB67" s="88" t="str">
        <f>IFERROR(INDEX('1.General Info'!$B$42:$B$48,MATCH('2.Rent Roll'!C67,'1.General Info'!$A$42:$A$48,0)),"")</f>
        <v/>
      </c>
    </row>
    <row r="68" spans="1:28">
      <c r="A68" s="81">
        <f t="shared" si="7"/>
        <v>58</v>
      </c>
      <c r="B68" s="93"/>
      <c r="C68" s="93"/>
      <c r="D68" s="93"/>
      <c r="E68" s="84"/>
      <c r="F68" s="118" t="str">
        <f>IF(E68="","",IFERROR(E68/(ROUND(INDEX('1.General Info'!$I$41:$I$48,MATCH('2.Rent Roll'!D68,'1.General Info'!$H$41:$H$48,0))*'1.General Info'!$A$10/50,0)*50),""))</f>
        <v/>
      </c>
      <c r="G68" s="93"/>
      <c r="H68" s="93"/>
      <c r="I68" s="82"/>
      <c r="J68" s="83" t="str">
        <f>IFERROR(HLOOKUP(C68,'1.General Info'!$D$26:$J$32,7,FALSE),"")</f>
        <v/>
      </c>
      <c r="K68" s="145"/>
      <c r="L68" s="84"/>
      <c r="M68" s="85" t="str">
        <f>IFERROR(IF(L68="","",IF(C68="SRO",(SUM(I68:L68)/0.75*12*(1/'1.General Info'!$A$11))/(ROUND(('1.General Info'!$A$10*INDEX('1.General Info'!$C$42:$C$48,MATCH('2.Rent Roll'!C68,'1.General Info'!$A$42:$A$48,0)))/50,0)*50),(SUM(I68:L68)*12*(1/'1.General Info'!$A$11))/(ROUND(('1.General Info'!$A$10*INDEX('1.General Info'!$C$42:$C$48,MATCH('2.Rent Roll'!C68,'1.General Info'!$A$42:$A$48,0)))/50,0)*50))),"")</f>
        <v/>
      </c>
      <c r="N68" s="86" t="str">
        <f t="shared" si="1"/>
        <v/>
      </c>
      <c r="O68" s="86" t="str">
        <f t="shared" si="2"/>
        <v/>
      </c>
      <c r="P68" s="86" t="str">
        <f t="shared" si="3"/>
        <v/>
      </c>
      <c r="Q68" s="94" t="str">
        <f t="shared" si="4"/>
        <v/>
      </c>
      <c r="R68" s="87" t="str">
        <f>IFERROR(IF(C68="SRO",ROUND(ROUND('1.General Info'!$A$10*INDEX('1.General Info'!$C$42:$C$48,MATCH('2.Rent Roll'!C68,'1.General Info'!$A$42:$A$48,0))/50,0)*50*T68/50,0)*50*'1.General Info'!$A$11/12*0.75,ROUND(ROUND('1.General Info'!$A$10*INDEX('1.General Info'!$C$42:$C$48,MATCH('2.Rent Roll'!C68,'1.General Info'!$A$42:$A$48,0))/50,0)*50*T68/50,0)*50*'1.General Info'!$A$11/12),"")</f>
        <v/>
      </c>
      <c r="S68" s="98" t="str">
        <f t="shared" si="5"/>
        <v/>
      </c>
      <c r="T68" s="85" t="str">
        <f t="shared" si="6"/>
        <v/>
      </c>
      <c r="U68" s="83" t="str">
        <f>IFERROR(ROUND(ROUND('1.General Info'!$A$10*INDEX('1.General Info'!$C$42:$C$48,MATCH('2.Rent Roll'!C68,'1.General Info'!$A$42:$A$48,0))/50,0)*50*'2.Rent Roll'!T68/50,0)*50,"")</f>
        <v/>
      </c>
      <c r="V68" s="149" t="str">
        <f>IFERROR(INDEX('1.General Info'!$B$42:$B$48,MATCH('2.Rent Roll'!C68,'1.General Info'!$A$42:$A$48,0)),"")</f>
        <v/>
      </c>
      <c r="X68" s="87" t="str">
        <f>IFERROR(IF(C68="SRO",MAX(MIN(ROUND(ROUND('1.General Info'!$A$10*INDEX('1.General Info'!$C$42:$C$48,MATCH('2.Rent Roll'!C68,'1.General Info'!$A$42:$A$48,0))/50,0)*50*O68/50,0)*50*'1.General Info'!$A$11/12*0.75,IF(Q68="No",ROUND(ROUND('1.General Info'!$A$10*INDEX('1.General Info'!$C$42:$C$48,MATCH('2.Rent Roll'!C68,'1.General Info'!$A$42:$A$48,0))/50,0)*50*P68/50,0)*50*'1.General Info'!$A$11/12*0.75,IFERROR(ROUND(ROUND('1.General Info'!$A$10*INDEX('1.General Info'!$C$42:$C$48,MATCH('2.Rent Roll'!C68,'1.General Info'!$A$42:$A$48,0))/50,0)*50*(MIN(O68,P68)*COUNTIFS($C$11:$C$160,"&lt;&gt;",$Q$11:$Q$160,"Yes")-SUMIFS($M$11:$M$160,$C$11:$C$160,"&lt;&gt;",$Q$11:$Q$160,"Yes")+M68)/50,0)*50*'1.General Info'!$A$11/12*0.75,0))),ROUND(ROUND('1.General Info'!$A$10*INDEX('1.General Info'!$C$42:$C$48,MATCH('2.Rent Roll'!C68,'1.General Info'!$A$42:$A$48,0))/50,0)*50*N68/50,0)*50*'1.General Info'!$A$11/12*0.75),MAX(MIN(ROUND(ROUND('1.General Info'!$A$10*INDEX('1.General Info'!$C$42:$C$48,MATCH('2.Rent Roll'!C68,'1.General Info'!$A$42:$A$48,0))/50,0)*50*O68/50,0)*50*'1.General Info'!$A$11/12,IF(Q68="No",ROUND(ROUND('1.General Info'!$A$10*INDEX('1.General Info'!$C$42:$C$48,MATCH('2.Rent Roll'!C68,'1.General Info'!$A$42:$A$48,0))/50,0)*50*P68/50,0)*50*'1.General Info'!$A$11/12,IFERROR(ROUND(ROUND('1.General Info'!$A$10*INDEX('1.General Info'!$C$42:$C$48,MATCH('2.Rent Roll'!C68,'1.General Info'!$A$42:$A$48,0))/50,0)*50*(MIN(O68,P68)*COUNTIFS($C$11:$C$160,"&lt;&gt;",$Q$11:$Q$160,"Yes")-SUMIFS($M$11:$M$160,$C$11:$C$160,"&lt;&gt;",$Q$11:$Q$160,"Yes")+M68)/50,0)*50*'1.General Info'!$A$11/12,0))),ROUND(ROUND('1.General Info'!$A$10*INDEX('1.General Info'!$C$42:$C$48,MATCH('2.Rent Roll'!C68,'1.General Info'!$A$42:$A$48,0))/50,0)*50*N68/50,0)*50*'1.General Info'!$A$11/12)),"")</f>
        <v/>
      </c>
      <c r="Y68" s="98" t="str">
        <f t="shared" si="8"/>
        <v/>
      </c>
      <c r="Z68" s="85" t="str">
        <f>IFERROR(IF(C68="SRO",(SUM(X68)/0.75*12*(1/'1.General Info'!$A$11))/(ROUND(('1.General Info'!$A$10*INDEX('1.General Info'!$C$42:$C$48,MATCH('2.Rent Roll'!C68,'1.General Info'!$A$42:$A$48,0)))/50,0)*50),(SUM(X68)*12*(1/'1.General Info'!$A$11))/(ROUND(('1.General Info'!$A$10*INDEX('1.General Info'!$C$42:$C$48,MATCH('2.Rent Roll'!C68,'1.General Info'!$A$42:$A$48,0)))/50,0)*50)),"")</f>
        <v/>
      </c>
      <c r="AA68" s="83" t="str">
        <f>IFERROR(ROUND(ROUND('1.General Info'!$A$10*INDEX('1.General Info'!$C$42:$C$48,MATCH('2.Rent Roll'!C68,'1.General Info'!$A$42:$A$48,0))/50,0)*50*'2.Rent Roll'!Z68/50,0)*50,"")</f>
        <v/>
      </c>
      <c r="AB68" s="88" t="str">
        <f>IFERROR(INDEX('1.General Info'!$B$42:$B$48,MATCH('2.Rent Roll'!C68,'1.General Info'!$A$42:$A$48,0)),"")</f>
        <v/>
      </c>
    </row>
    <row r="69" spans="1:28">
      <c r="A69" s="81">
        <f t="shared" si="7"/>
        <v>59</v>
      </c>
      <c r="B69" s="93"/>
      <c r="C69" s="93"/>
      <c r="D69" s="93"/>
      <c r="E69" s="84"/>
      <c r="F69" s="118" t="str">
        <f>IF(E69="","",IFERROR(E69/(ROUND(INDEX('1.General Info'!$I$41:$I$48,MATCH('2.Rent Roll'!D69,'1.General Info'!$H$41:$H$48,0))*'1.General Info'!$A$10/50,0)*50),""))</f>
        <v/>
      </c>
      <c r="G69" s="93"/>
      <c r="H69" s="93"/>
      <c r="I69" s="82"/>
      <c r="J69" s="83" t="str">
        <f>IFERROR(HLOOKUP(C69,'1.General Info'!$D$26:$J$32,7,FALSE),"")</f>
        <v/>
      </c>
      <c r="K69" s="145"/>
      <c r="L69" s="84"/>
      <c r="M69" s="85" t="str">
        <f>IFERROR(IF(L69="","",IF(C69="SRO",(SUM(I69:L69)/0.75*12*(1/'1.General Info'!$A$11))/(ROUND(('1.General Info'!$A$10*INDEX('1.General Info'!$C$42:$C$48,MATCH('2.Rent Roll'!C69,'1.General Info'!$A$42:$A$48,0)))/50,0)*50),(SUM(I69:L69)*12*(1/'1.General Info'!$A$11))/(ROUND(('1.General Info'!$A$10*INDEX('1.General Info'!$C$42:$C$48,MATCH('2.Rent Roll'!C69,'1.General Info'!$A$42:$A$48,0)))/50,0)*50))),"")</f>
        <v/>
      </c>
      <c r="N69" s="86" t="str">
        <f t="shared" si="1"/>
        <v/>
      </c>
      <c r="O69" s="86" t="str">
        <f t="shared" si="2"/>
        <v/>
      </c>
      <c r="P69" s="86" t="str">
        <f t="shared" si="3"/>
        <v/>
      </c>
      <c r="Q69" s="94" t="str">
        <f t="shared" si="4"/>
        <v/>
      </c>
      <c r="R69" s="87" t="str">
        <f>IFERROR(IF(C69="SRO",ROUND(ROUND('1.General Info'!$A$10*INDEX('1.General Info'!$C$42:$C$48,MATCH('2.Rent Roll'!C69,'1.General Info'!$A$42:$A$48,0))/50,0)*50*T69/50,0)*50*'1.General Info'!$A$11/12*0.75,ROUND(ROUND('1.General Info'!$A$10*INDEX('1.General Info'!$C$42:$C$48,MATCH('2.Rent Roll'!C69,'1.General Info'!$A$42:$A$48,0))/50,0)*50*T69/50,0)*50*'1.General Info'!$A$11/12),"")</f>
        <v/>
      </c>
      <c r="S69" s="98" t="str">
        <f t="shared" si="5"/>
        <v/>
      </c>
      <c r="T69" s="85" t="str">
        <f t="shared" si="6"/>
        <v/>
      </c>
      <c r="U69" s="83" t="str">
        <f>IFERROR(ROUND(ROUND('1.General Info'!$A$10*INDEX('1.General Info'!$C$42:$C$48,MATCH('2.Rent Roll'!C69,'1.General Info'!$A$42:$A$48,0))/50,0)*50*'2.Rent Roll'!T69/50,0)*50,"")</f>
        <v/>
      </c>
      <c r="V69" s="149" t="str">
        <f>IFERROR(INDEX('1.General Info'!$B$42:$B$48,MATCH('2.Rent Roll'!C69,'1.General Info'!$A$42:$A$48,0)),"")</f>
        <v/>
      </c>
      <c r="X69" s="87" t="str">
        <f>IFERROR(IF(C69="SRO",MAX(MIN(ROUND(ROUND('1.General Info'!$A$10*INDEX('1.General Info'!$C$42:$C$48,MATCH('2.Rent Roll'!C69,'1.General Info'!$A$42:$A$48,0))/50,0)*50*O69/50,0)*50*'1.General Info'!$A$11/12*0.75,IF(Q69="No",ROUND(ROUND('1.General Info'!$A$10*INDEX('1.General Info'!$C$42:$C$48,MATCH('2.Rent Roll'!C69,'1.General Info'!$A$42:$A$48,0))/50,0)*50*P69/50,0)*50*'1.General Info'!$A$11/12*0.75,IFERROR(ROUND(ROUND('1.General Info'!$A$10*INDEX('1.General Info'!$C$42:$C$48,MATCH('2.Rent Roll'!C69,'1.General Info'!$A$42:$A$48,0))/50,0)*50*(MIN(O69,P69)*COUNTIFS($C$11:$C$160,"&lt;&gt;",$Q$11:$Q$160,"Yes")-SUMIFS($M$11:$M$160,$C$11:$C$160,"&lt;&gt;",$Q$11:$Q$160,"Yes")+M69)/50,0)*50*'1.General Info'!$A$11/12*0.75,0))),ROUND(ROUND('1.General Info'!$A$10*INDEX('1.General Info'!$C$42:$C$48,MATCH('2.Rent Roll'!C69,'1.General Info'!$A$42:$A$48,0))/50,0)*50*N69/50,0)*50*'1.General Info'!$A$11/12*0.75),MAX(MIN(ROUND(ROUND('1.General Info'!$A$10*INDEX('1.General Info'!$C$42:$C$48,MATCH('2.Rent Roll'!C69,'1.General Info'!$A$42:$A$48,0))/50,0)*50*O69/50,0)*50*'1.General Info'!$A$11/12,IF(Q69="No",ROUND(ROUND('1.General Info'!$A$10*INDEX('1.General Info'!$C$42:$C$48,MATCH('2.Rent Roll'!C69,'1.General Info'!$A$42:$A$48,0))/50,0)*50*P69/50,0)*50*'1.General Info'!$A$11/12,IFERROR(ROUND(ROUND('1.General Info'!$A$10*INDEX('1.General Info'!$C$42:$C$48,MATCH('2.Rent Roll'!C69,'1.General Info'!$A$42:$A$48,0))/50,0)*50*(MIN(O69,P69)*COUNTIFS($C$11:$C$160,"&lt;&gt;",$Q$11:$Q$160,"Yes")-SUMIFS($M$11:$M$160,$C$11:$C$160,"&lt;&gt;",$Q$11:$Q$160,"Yes")+M69)/50,0)*50*'1.General Info'!$A$11/12,0))),ROUND(ROUND('1.General Info'!$A$10*INDEX('1.General Info'!$C$42:$C$48,MATCH('2.Rent Roll'!C69,'1.General Info'!$A$42:$A$48,0))/50,0)*50*N69/50,0)*50*'1.General Info'!$A$11/12)),"")</f>
        <v/>
      </c>
      <c r="Y69" s="98" t="str">
        <f t="shared" si="8"/>
        <v/>
      </c>
      <c r="Z69" s="85" t="str">
        <f>IFERROR(IF(C69="SRO",(SUM(X69)/0.75*12*(1/'1.General Info'!$A$11))/(ROUND(('1.General Info'!$A$10*INDEX('1.General Info'!$C$42:$C$48,MATCH('2.Rent Roll'!C69,'1.General Info'!$A$42:$A$48,0)))/50,0)*50),(SUM(X69)*12*(1/'1.General Info'!$A$11))/(ROUND(('1.General Info'!$A$10*INDEX('1.General Info'!$C$42:$C$48,MATCH('2.Rent Roll'!C69,'1.General Info'!$A$42:$A$48,0)))/50,0)*50)),"")</f>
        <v/>
      </c>
      <c r="AA69" s="83" t="str">
        <f>IFERROR(ROUND(ROUND('1.General Info'!$A$10*INDEX('1.General Info'!$C$42:$C$48,MATCH('2.Rent Roll'!C69,'1.General Info'!$A$42:$A$48,0))/50,0)*50*'2.Rent Roll'!Z69/50,0)*50,"")</f>
        <v/>
      </c>
      <c r="AB69" s="88" t="str">
        <f>IFERROR(INDEX('1.General Info'!$B$42:$B$48,MATCH('2.Rent Roll'!C69,'1.General Info'!$A$42:$A$48,0)),"")</f>
        <v/>
      </c>
    </row>
    <row r="70" spans="1:28">
      <c r="A70" s="81">
        <f t="shared" si="7"/>
        <v>60</v>
      </c>
      <c r="B70" s="93"/>
      <c r="C70" s="93"/>
      <c r="D70" s="93"/>
      <c r="E70" s="84"/>
      <c r="F70" s="118" t="str">
        <f>IF(E70="","",IFERROR(E70/(ROUND(INDEX('1.General Info'!$I$41:$I$48,MATCH('2.Rent Roll'!D70,'1.General Info'!$H$41:$H$48,0))*'1.General Info'!$A$10/50,0)*50),""))</f>
        <v/>
      </c>
      <c r="G70" s="93"/>
      <c r="H70" s="93"/>
      <c r="I70" s="82"/>
      <c r="J70" s="83" t="str">
        <f>IFERROR(HLOOKUP(C70,'1.General Info'!$D$26:$J$32,7,FALSE),"")</f>
        <v/>
      </c>
      <c r="K70" s="145"/>
      <c r="L70" s="84"/>
      <c r="M70" s="85" t="str">
        <f>IFERROR(IF(L70="","",IF(C70="SRO",(SUM(I70:L70)/0.75*12*(1/'1.General Info'!$A$11))/(ROUND(('1.General Info'!$A$10*INDEX('1.General Info'!$C$42:$C$48,MATCH('2.Rent Roll'!C70,'1.General Info'!$A$42:$A$48,0)))/50,0)*50),(SUM(I70:L70)*12*(1/'1.General Info'!$A$11))/(ROUND(('1.General Info'!$A$10*INDEX('1.General Info'!$C$42:$C$48,MATCH('2.Rent Roll'!C70,'1.General Info'!$A$42:$A$48,0)))/50,0)*50))),"")</f>
        <v/>
      </c>
      <c r="N70" s="86" t="str">
        <f t="shared" si="1"/>
        <v/>
      </c>
      <c r="O70" s="86" t="str">
        <f t="shared" si="2"/>
        <v/>
      </c>
      <c r="P70" s="86" t="str">
        <f t="shared" si="3"/>
        <v/>
      </c>
      <c r="Q70" s="94" t="str">
        <f t="shared" si="4"/>
        <v/>
      </c>
      <c r="R70" s="87" t="str">
        <f>IFERROR(IF(C70="SRO",ROUND(ROUND('1.General Info'!$A$10*INDEX('1.General Info'!$C$42:$C$48,MATCH('2.Rent Roll'!C70,'1.General Info'!$A$42:$A$48,0))/50,0)*50*T70/50,0)*50*'1.General Info'!$A$11/12*0.75,ROUND(ROUND('1.General Info'!$A$10*INDEX('1.General Info'!$C$42:$C$48,MATCH('2.Rent Roll'!C70,'1.General Info'!$A$42:$A$48,0))/50,0)*50*T70/50,0)*50*'1.General Info'!$A$11/12),"")</f>
        <v/>
      </c>
      <c r="S70" s="98" t="str">
        <f t="shared" si="5"/>
        <v/>
      </c>
      <c r="T70" s="85" t="str">
        <f t="shared" si="6"/>
        <v/>
      </c>
      <c r="U70" s="83" t="str">
        <f>IFERROR(ROUND(ROUND('1.General Info'!$A$10*INDEX('1.General Info'!$C$42:$C$48,MATCH('2.Rent Roll'!C70,'1.General Info'!$A$42:$A$48,0))/50,0)*50*'2.Rent Roll'!T70/50,0)*50,"")</f>
        <v/>
      </c>
      <c r="V70" s="149" t="str">
        <f>IFERROR(INDEX('1.General Info'!$B$42:$B$48,MATCH('2.Rent Roll'!C70,'1.General Info'!$A$42:$A$48,0)),"")</f>
        <v/>
      </c>
      <c r="X70" s="87" t="str">
        <f>IFERROR(IF(C70="SRO",MAX(MIN(ROUND(ROUND('1.General Info'!$A$10*INDEX('1.General Info'!$C$42:$C$48,MATCH('2.Rent Roll'!C70,'1.General Info'!$A$42:$A$48,0))/50,0)*50*O70/50,0)*50*'1.General Info'!$A$11/12*0.75,IF(Q70="No",ROUND(ROUND('1.General Info'!$A$10*INDEX('1.General Info'!$C$42:$C$48,MATCH('2.Rent Roll'!C70,'1.General Info'!$A$42:$A$48,0))/50,0)*50*P70/50,0)*50*'1.General Info'!$A$11/12*0.75,IFERROR(ROUND(ROUND('1.General Info'!$A$10*INDEX('1.General Info'!$C$42:$C$48,MATCH('2.Rent Roll'!C70,'1.General Info'!$A$42:$A$48,0))/50,0)*50*(MIN(O70,P70)*COUNTIFS($C$11:$C$160,"&lt;&gt;",$Q$11:$Q$160,"Yes")-SUMIFS($M$11:$M$160,$C$11:$C$160,"&lt;&gt;",$Q$11:$Q$160,"Yes")+M70)/50,0)*50*'1.General Info'!$A$11/12*0.75,0))),ROUND(ROUND('1.General Info'!$A$10*INDEX('1.General Info'!$C$42:$C$48,MATCH('2.Rent Roll'!C70,'1.General Info'!$A$42:$A$48,0))/50,0)*50*N70/50,0)*50*'1.General Info'!$A$11/12*0.75),MAX(MIN(ROUND(ROUND('1.General Info'!$A$10*INDEX('1.General Info'!$C$42:$C$48,MATCH('2.Rent Roll'!C70,'1.General Info'!$A$42:$A$48,0))/50,0)*50*O70/50,0)*50*'1.General Info'!$A$11/12,IF(Q70="No",ROUND(ROUND('1.General Info'!$A$10*INDEX('1.General Info'!$C$42:$C$48,MATCH('2.Rent Roll'!C70,'1.General Info'!$A$42:$A$48,0))/50,0)*50*P70/50,0)*50*'1.General Info'!$A$11/12,IFERROR(ROUND(ROUND('1.General Info'!$A$10*INDEX('1.General Info'!$C$42:$C$48,MATCH('2.Rent Roll'!C70,'1.General Info'!$A$42:$A$48,0))/50,0)*50*(MIN(O70,P70)*COUNTIFS($C$11:$C$160,"&lt;&gt;",$Q$11:$Q$160,"Yes")-SUMIFS($M$11:$M$160,$C$11:$C$160,"&lt;&gt;",$Q$11:$Q$160,"Yes")+M70)/50,0)*50*'1.General Info'!$A$11/12,0))),ROUND(ROUND('1.General Info'!$A$10*INDEX('1.General Info'!$C$42:$C$48,MATCH('2.Rent Roll'!C70,'1.General Info'!$A$42:$A$48,0))/50,0)*50*N70/50,0)*50*'1.General Info'!$A$11/12)),"")</f>
        <v/>
      </c>
      <c r="Y70" s="98" t="str">
        <f t="shared" si="8"/>
        <v/>
      </c>
      <c r="Z70" s="85" t="str">
        <f>IFERROR(IF(C70="SRO",(SUM(X70)/0.75*12*(1/'1.General Info'!$A$11))/(ROUND(('1.General Info'!$A$10*INDEX('1.General Info'!$C$42:$C$48,MATCH('2.Rent Roll'!C70,'1.General Info'!$A$42:$A$48,0)))/50,0)*50),(SUM(X70)*12*(1/'1.General Info'!$A$11))/(ROUND(('1.General Info'!$A$10*INDEX('1.General Info'!$C$42:$C$48,MATCH('2.Rent Roll'!C70,'1.General Info'!$A$42:$A$48,0)))/50,0)*50)),"")</f>
        <v/>
      </c>
      <c r="AA70" s="83" t="str">
        <f>IFERROR(ROUND(ROUND('1.General Info'!$A$10*INDEX('1.General Info'!$C$42:$C$48,MATCH('2.Rent Roll'!C70,'1.General Info'!$A$42:$A$48,0))/50,0)*50*'2.Rent Roll'!Z70/50,0)*50,"")</f>
        <v/>
      </c>
      <c r="AB70" s="88" t="str">
        <f>IFERROR(INDEX('1.General Info'!$B$42:$B$48,MATCH('2.Rent Roll'!C70,'1.General Info'!$A$42:$A$48,0)),"")</f>
        <v/>
      </c>
    </row>
    <row r="71" spans="1:28">
      <c r="A71" s="81">
        <f t="shared" si="7"/>
        <v>61</v>
      </c>
      <c r="B71" s="93"/>
      <c r="C71" s="93"/>
      <c r="D71" s="93"/>
      <c r="E71" s="84"/>
      <c r="F71" s="118" t="str">
        <f>IF(E71="","",IFERROR(E71/(ROUND(INDEX('1.General Info'!$I$41:$I$48,MATCH('2.Rent Roll'!D71,'1.General Info'!$H$41:$H$48,0))*'1.General Info'!$A$10/50,0)*50),""))</f>
        <v/>
      </c>
      <c r="G71" s="93"/>
      <c r="H71" s="93"/>
      <c r="I71" s="82"/>
      <c r="J71" s="83" t="str">
        <f>IFERROR(HLOOKUP(C71,'1.General Info'!$D$26:$J$32,7,FALSE),"")</f>
        <v/>
      </c>
      <c r="K71" s="145"/>
      <c r="L71" s="84"/>
      <c r="M71" s="85" t="str">
        <f>IFERROR(IF(L71="","",IF(C71="SRO",(SUM(I71:L71)/0.75*12*(1/'1.General Info'!$A$11))/(ROUND(('1.General Info'!$A$10*INDEX('1.General Info'!$C$42:$C$48,MATCH('2.Rent Roll'!C71,'1.General Info'!$A$42:$A$48,0)))/50,0)*50),(SUM(I71:L71)*12*(1/'1.General Info'!$A$11))/(ROUND(('1.General Info'!$A$10*INDEX('1.General Info'!$C$42:$C$48,MATCH('2.Rent Roll'!C71,'1.General Info'!$A$42:$A$48,0)))/50,0)*50))),"")</f>
        <v/>
      </c>
      <c r="N71" s="86" t="str">
        <f t="shared" si="1"/>
        <v/>
      </c>
      <c r="O71" s="86" t="str">
        <f t="shared" si="2"/>
        <v/>
      </c>
      <c r="P71" s="86" t="str">
        <f t="shared" si="3"/>
        <v/>
      </c>
      <c r="Q71" s="94" t="str">
        <f t="shared" si="4"/>
        <v/>
      </c>
      <c r="R71" s="87" t="str">
        <f>IFERROR(IF(C71="SRO",ROUND(ROUND('1.General Info'!$A$10*INDEX('1.General Info'!$C$42:$C$48,MATCH('2.Rent Roll'!C71,'1.General Info'!$A$42:$A$48,0))/50,0)*50*T71/50,0)*50*'1.General Info'!$A$11/12*0.75,ROUND(ROUND('1.General Info'!$A$10*INDEX('1.General Info'!$C$42:$C$48,MATCH('2.Rent Roll'!C71,'1.General Info'!$A$42:$A$48,0))/50,0)*50*T71/50,0)*50*'1.General Info'!$A$11/12),"")</f>
        <v/>
      </c>
      <c r="S71" s="98" t="str">
        <f t="shared" si="5"/>
        <v/>
      </c>
      <c r="T71" s="85" t="str">
        <f t="shared" si="6"/>
        <v/>
      </c>
      <c r="U71" s="83" t="str">
        <f>IFERROR(ROUND(ROUND('1.General Info'!$A$10*INDEX('1.General Info'!$C$42:$C$48,MATCH('2.Rent Roll'!C71,'1.General Info'!$A$42:$A$48,0))/50,0)*50*'2.Rent Roll'!T71/50,0)*50,"")</f>
        <v/>
      </c>
      <c r="V71" s="149" t="str">
        <f>IFERROR(INDEX('1.General Info'!$B$42:$B$48,MATCH('2.Rent Roll'!C71,'1.General Info'!$A$42:$A$48,0)),"")</f>
        <v/>
      </c>
      <c r="X71" s="87" t="str">
        <f>IFERROR(IF(C71="SRO",MAX(MIN(ROUND(ROUND('1.General Info'!$A$10*INDEX('1.General Info'!$C$42:$C$48,MATCH('2.Rent Roll'!C71,'1.General Info'!$A$42:$A$48,0))/50,0)*50*O71/50,0)*50*'1.General Info'!$A$11/12*0.75,IF(Q71="No",ROUND(ROUND('1.General Info'!$A$10*INDEX('1.General Info'!$C$42:$C$48,MATCH('2.Rent Roll'!C71,'1.General Info'!$A$42:$A$48,0))/50,0)*50*P71/50,0)*50*'1.General Info'!$A$11/12*0.75,IFERROR(ROUND(ROUND('1.General Info'!$A$10*INDEX('1.General Info'!$C$42:$C$48,MATCH('2.Rent Roll'!C71,'1.General Info'!$A$42:$A$48,0))/50,0)*50*(MIN(O71,P71)*COUNTIFS($C$11:$C$160,"&lt;&gt;",$Q$11:$Q$160,"Yes")-SUMIFS($M$11:$M$160,$C$11:$C$160,"&lt;&gt;",$Q$11:$Q$160,"Yes")+M71)/50,0)*50*'1.General Info'!$A$11/12*0.75,0))),ROUND(ROUND('1.General Info'!$A$10*INDEX('1.General Info'!$C$42:$C$48,MATCH('2.Rent Roll'!C71,'1.General Info'!$A$42:$A$48,0))/50,0)*50*N71/50,0)*50*'1.General Info'!$A$11/12*0.75),MAX(MIN(ROUND(ROUND('1.General Info'!$A$10*INDEX('1.General Info'!$C$42:$C$48,MATCH('2.Rent Roll'!C71,'1.General Info'!$A$42:$A$48,0))/50,0)*50*O71/50,0)*50*'1.General Info'!$A$11/12,IF(Q71="No",ROUND(ROUND('1.General Info'!$A$10*INDEX('1.General Info'!$C$42:$C$48,MATCH('2.Rent Roll'!C71,'1.General Info'!$A$42:$A$48,0))/50,0)*50*P71/50,0)*50*'1.General Info'!$A$11/12,IFERROR(ROUND(ROUND('1.General Info'!$A$10*INDEX('1.General Info'!$C$42:$C$48,MATCH('2.Rent Roll'!C71,'1.General Info'!$A$42:$A$48,0))/50,0)*50*(MIN(O71,P71)*COUNTIFS($C$11:$C$160,"&lt;&gt;",$Q$11:$Q$160,"Yes")-SUMIFS($M$11:$M$160,$C$11:$C$160,"&lt;&gt;",$Q$11:$Q$160,"Yes")+M71)/50,0)*50*'1.General Info'!$A$11/12,0))),ROUND(ROUND('1.General Info'!$A$10*INDEX('1.General Info'!$C$42:$C$48,MATCH('2.Rent Roll'!C71,'1.General Info'!$A$42:$A$48,0))/50,0)*50*N71/50,0)*50*'1.General Info'!$A$11/12)),"")</f>
        <v/>
      </c>
      <c r="Y71" s="98" t="str">
        <f t="shared" si="8"/>
        <v/>
      </c>
      <c r="Z71" s="85" t="str">
        <f>IFERROR(IF(C71="SRO",(SUM(X71)/0.75*12*(1/'1.General Info'!$A$11))/(ROUND(('1.General Info'!$A$10*INDEX('1.General Info'!$C$42:$C$48,MATCH('2.Rent Roll'!C71,'1.General Info'!$A$42:$A$48,0)))/50,0)*50),(SUM(X71)*12*(1/'1.General Info'!$A$11))/(ROUND(('1.General Info'!$A$10*INDEX('1.General Info'!$C$42:$C$48,MATCH('2.Rent Roll'!C71,'1.General Info'!$A$42:$A$48,0)))/50,0)*50)),"")</f>
        <v/>
      </c>
      <c r="AA71" s="83" t="str">
        <f>IFERROR(ROUND(ROUND('1.General Info'!$A$10*INDEX('1.General Info'!$C$42:$C$48,MATCH('2.Rent Roll'!C71,'1.General Info'!$A$42:$A$48,0))/50,0)*50*'2.Rent Roll'!Z71/50,0)*50,"")</f>
        <v/>
      </c>
      <c r="AB71" s="88" t="str">
        <f>IFERROR(INDEX('1.General Info'!$B$42:$B$48,MATCH('2.Rent Roll'!C71,'1.General Info'!$A$42:$A$48,0)),"")</f>
        <v/>
      </c>
    </row>
    <row r="72" spans="1:28">
      <c r="A72" s="81">
        <f t="shared" si="7"/>
        <v>62</v>
      </c>
      <c r="B72" s="93"/>
      <c r="C72" s="93"/>
      <c r="D72" s="93"/>
      <c r="E72" s="84"/>
      <c r="F72" s="118" t="str">
        <f>IF(E72="","",IFERROR(E72/(ROUND(INDEX('1.General Info'!$I$41:$I$48,MATCH('2.Rent Roll'!D72,'1.General Info'!$H$41:$H$48,0))*'1.General Info'!$A$10/50,0)*50),""))</f>
        <v/>
      </c>
      <c r="G72" s="93"/>
      <c r="H72" s="93"/>
      <c r="I72" s="82"/>
      <c r="J72" s="83" t="str">
        <f>IFERROR(HLOOKUP(C72,'1.General Info'!$D$26:$J$32,7,FALSE),"")</f>
        <v/>
      </c>
      <c r="K72" s="145"/>
      <c r="L72" s="84"/>
      <c r="M72" s="85" t="str">
        <f>IFERROR(IF(L72="","",IF(C72="SRO",(SUM(I72:L72)/0.75*12*(1/'1.General Info'!$A$11))/(ROUND(('1.General Info'!$A$10*INDEX('1.General Info'!$C$42:$C$48,MATCH('2.Rent Roll'!C72,'1.General Info'!$A$42:$A$48,0)))/50,0)*50),(SUM(I72:L72)*12*(1/'1.General Info'!$A$11))/(ROUND(('1.General Info'!$A$10*INDEX('1.General Info'!$C$42:$C$48,MATCH('2.Rent Roll'!C72,'1.General Info'!$A$42:$A$48,0)))/50,0)*50))),"")</f>
        <v/>
      </c>
      <c r="N72" s="86" t="str">
        <f t="shared" si="1"/>
        <v/>
      </c>
      <c r="O72" s="86" t="str">
        <f t="shared" si="2"/>
        <v/>
      </c>
      <c r="P72" s="86" t="str">
        <f t="shared" si="3"/>
        <v/>
      </c>
      <c r="Q72" s="94" t="str">
        <f t="shared" si="4"/>
        <v/>
      </c>
      <c r="R72" s="87" t="str">
        <f>IFERROR(IF(C72="SRO",ROUND(ROUND('1.General Info'!$A$10*INDEX('1.General Info'!$C$42:$C$48,MATCH('2.Rent Roll'!C72,'1.General Info'!$A$42:$A$48,0))/50,0)*50*T72/50,0)*50*'1.General Info'!$A$11/12*0.75,ROUND(ROUND('1.General Info'!$A$10*INDEX('1.General Info'!$C$42:$C$48,MATCH('2.Rent Roll'!C72,'1.General Info'!$A$42:$A$48,0))/50,0)*50*T72/50,0)*50*'1.General Info'!$A$11/12),"")</f>
        <v/>
      </c>
      <c r="S72" s="98" t="str">
        <f t="shared" si="5"/>
        <v/>
      </c>
      <c r="T72" s="85" t="str">
        <f t="shared" si="6"/>
        <v/>
      </c>
      <c r="U72" s="83" t="str">
        <f>IFERROR(ROUND(ROUND('1.General Info'!$A$10*INDEX('1.General Info'!$C$42:$C$48,MATCH('2.Rent Roll'!C72,'1.General Info'!$A$42:$A$48,0))/50,0)*50*'2.Rent Roll'!T72/50,0)*50,"")</f>
        <v/>
      </c>
      <c r="V72" s="149" t="str">
        <f>IFERROR(INDEX('1.General Info'!$B$42:$B$48,MATCH('2.Rent Roll'!C72,'1.General Info'!$A$42:$A$48,0)),"")</f>
        <v/>
      </c>
      <c r="X72" s="87" t="str">
        <f>IFERROR(IF(C72="SRO",MAX(MIN(ROUND(ROUND('1.General Info'!$A$10*INDEX('1.General Info'!$C$42:$C$48,MATCH('2.Rent Roll'!C72,'1.General Info'!$A$42:$A$48,0))/50,0)*50*O72/50,0)*50*'1.General Info'!$A$11/12*0.75,IF(Q72="No",ROUND(ROUND('1.General Info'!$A$10*INDEX('1.General Info'!$C$42:$C$48,MATCH('2.Rent Roll'!C72,'1.General Info'!$A$42:$A$48,0))/50,0)*50*P72/50,0)*50*'1.General Info'!$A$11/12*0.75,IFERROR(ROUND(ROUND('1.General Info'!$A$10*INDEX('1.General Info'!$C$42:$C$48,MATCH('2.Rent Roll'!C72,'1.General Info'!$A$42:$A$48,0))/50,0)*50*(MIN(O72,P72)*COUNTIFS($C$11:$C$160,"&lt;&gt;",$Q$11:$Q$160,"Yes")-SUMIFS($M$11:$M$160,$C$11:$C$160,"&lt;&gt;",$Q$11:$Q$160,"Yes")+M72)/50,0)*50*'1.General Info'!$A$11/12*0.75,0))),ROUND(ROUND('1.General Info'!$A$10*INDEX('1.General Info'!$C$42:$C$48,MATCH('2.Rent Roll'!C72,'1.General Info'!$A$42:$A$48,0))/50,0)*50*N72/50,0)*50*'1.General Info'!$A$11/12*0.75),MAX(MIN(ROUND(ROUND('1.General Info'!$A$10*INDEX('1.General Info'!$C$42:$C$48,MATCH('2.Rent Roll'!C72,'1.General Info'!$A$42:$A$48,0))/50,0)*50*O72/50,0)*50*'1.General Info'!$A$11/12,IF(Q72="No",ROUND(ROUND('1.General Info'!$A$10*INDEX('1.General Info'!$C$42:$C$48,MATCH('2.Rent Roll'!C72,'1.General Info'!$A$42:$A$48,0))/50,0)*50*P72/50,0)*50*'1.General Info'!$A$11/12,IFERROR(ROUND(ROUND('1.General Info'!$A$10*INDEX('1.General Info'!$C$42:$C$48,MATCH('2.Rent Roll'!C72,'1.General Info'!$A$42:$A$48,0))/50,0)*50*(MIN(O72,P72)*COUNTIFS($C$11:$C$160,"&lt;&gt;",$Q$11:$Q$160,"Yes")-SUMIFS($M$11:$M$160,$C$11:$C$160,"&lt;&gt;",$Q$11:$Q$160,"Yes")+M72)/50,0)*50*'1.General Info'!$A$11/12,0))),ROUND(ROUND('1.General Info'!$A$10*INDEX('1.General Info'!$C$42:$C$48,MATCH('2.Rent Roll'!C72,'1.General Info'!$A$42:$A$48,0))/50,0)*50*N72/50,0)*50*'1.General Info'!$A$11/12)),"")</f>
        <v/>
      </c>
      <c r="Y72" s="98" t="str">
        <f t="shared" si="8"/>
        <v/>
      </c>
      <c r="Z72" s="85" t="str">
        <f>IFERROR(IF(C72="SRO",(SUM(X72)/0.75*12*(1/'1.General Info'!$A$11))/(ROUND(('1.General Info'!$A$10*INDEX('1.General Info'!$C$42:$C$48,MATCH('2.Rent Roll'!C72,'1.General Info'!$A$42:$A$48,0)))/50,0)*50),(SUM(X72)*12*(1/'1.General Info'!$A$11))/(ROUND(('1.General Info'!$A$10*INDEX('1.General Info'!$C$42:$C$48,MATCH('2.Rent Roll'!C72,'1.General Info'!$A$42:$A$48,0)))/50,0)*50)),"")</f>
        <v/>
      </c>
      <c r="AA72" s="83" t="str">
        <f>IFERROR(ROUND(ROUND('1.General Info'!$A$10*INDEX('1.General Info'!$C$42:$C$48,MATCH('2.Rent Roll'!C72,'1.General Info'!$A$42:$A$48,0))/50,0)*50*'2.Rent Roll'!Z72/50,0)*50,"")</f>
        <v/>
      </c>
      <c r="AB72" s="88" t="str">
        <f>IFERROR(INDEX('1.General Info'!$B$42:$B$48,MATCH('2.Rent Roll'!C72,'1.General Info'!$A$42:$A$48,0)),"")</f>
        <v/>
      </c>
    </row>
    <row r="73" spans="1:28">
      <c r="A73" s="81">
        <f t="shared" si="7"/>
        <v>63</v>
      </c>
      <c r="B73" s="93"/>
      <c r="C73" s="93"/>
      <c r="D73" s="93"/>
      <c r="E73" s="84"/>
      <c r="F73" s="118" t="str">
        <f>IF(E73="","",IFERROR(E73/(ROUND(INDEX('1.General Info'!$I$41:$I$48,MATCH('2.Rent Roll'!D73,'1.General Info'!$H$41:$H$48,0))*'1.General Info'!$A$10/50,0)*50),""))</f>
        <v/>
      </c>
      <c r="G73" s="93"/>
      <c r="H73" s="93"/>
      <c r="I73" s="82"/>
      <c r="J73" s="83" t="str">
        <f>IFERROR(HLOOKUP(C73,'1.General Info'!$D$26:$J$32,7,FALSE),"")</f>
        <v/>
      </c>
      <c r="K73" s="145"/>
      <c r="L73" s="84"/>
      <c r="M73" s="85" t="str">
        <f>IFERROR(IF(L73="","",IF(C73="SRO",(SUM(I73:L73)/0.75*12*(1/'1.General Info'!$A$11))/(ROUND(('1.General Info'!$A$10*INDEX('1.General Info'!$C$42:$C$48,MATCH('2.Rent Roll'!C73,'1.General Info'!$A$42:$A$48,0)))/50,0)*50),(SUM(I73:L73)*12*(1/'1.General Info'!$A$11))/(ROUND(('1.General Info'!$A$10*INDEX('1.General Info'!$C$42:$C$48,MATCH('2.Rent Roll'!C73,'1.General Info'!$A$42:$A$48,0)))/50,0)*50))),"")</f>
        <v/>
      </c>
      <c r="N73" s="86" t="str">
        <f t="shared" si="1"/>
        <v/>
      </c>
      <c r="O73" s="86" t="str">
        <f t="shared" si="2"/>
        <v/>
      </c>
      <c r="P73" s="86" t="str">
        <f t="shared" si="3"/>
        <v/>
      </c>
      <c r="Q73" s="94" t="str">
        <f t="shared" si="4"/>
        <v/>
      </c>
      <c r="R73" s="87" t="str">
        <f>IFERROR(IF(C73="SRO",ROUND(ROUND('1.General Info'!$A$10*INDEX('1.General Info'!$C$42:$C$48,MATCH('2.Rent Roll'!C73,'1.General Info'!$A$42:$A$48,0))/50,0)*50*T73/50,0)*50*'1.General Info'!$A$11/12*0.75,ROUND(ROUND('1.General Info'!$A$10*INDEX('1.General Info'!$C$42:$C$48,MATCH('2.Rent Roll'!C73,'1.General Info'!$A$42:$A$48,0))/50,0)*50*T73/50,0)*50*'1.General Info'!$A$11/12),"")</f>
        <v/>
      </c>
      <c r="S73" s="98" t="str">
        <f t="shared" si="5"/>
        <v/>
      </c>
      <c r="T73" s="85" t="str">
        <f t="shared" si="6"/>
        <v/>
      </c>
      <c r="U73" s="83" t="str">
        <f>IFERROR(ROUND(ROUND('1.General Info'!$A$10*INDEX('1.General Info'!$C$42:$C$48,MATCH('2.Rent Roll'!C73,'1.General Info'!$A$42:$A$48,0))/50,0)*50*'2.Rent Roll'!T73/50,0)*50,"")</f>
        <v/>
      </c>
      <c r="V73" s="149" t="str">
        <f>IFERROR(INDEX('1.General Info'!$B$42:$B$48,MATCH('2.Rent Roll'!C73,'1.General Info'!$A$42:$A$48,0)),"")</f>
        <v/>
      </c>
      <c r="X73" s="87" t="str">
        <f>IFERROR(IF(C73="SRO",MAX(MIN(ROUND(ROUND('1.General Info'!$A$10*INDEX('1.General Info'!$C$42:$C$48,MATCH('2.Rent Roll'!C73,'1.General Info'!$A$42:$A$48,0))/50,0)*50*O73/50,0)*50*'1.General Info'!$A$11/12*0.75,IF(Q73="No",ROUND(ROUND('1.General Info'!$A$10*INDEX('1.General Info'!$C$42:$C$48,MATCH('2.Rent Roll'!C73,'1.General Info'!$A$42:$A$48,0))/50,0)*50*P73/50,0)*50*'1.General Info'!$A$11/12*0.75,IFERROR(ROUND(ROUND('1.General Info'!$A$10*INDEX('1.General Info'!$C$42:$C$48,MATCH('2.Rent Roll'!C73,'1.General Info'!$A$42:$A$48,0))/50,0)*50*(MIN(O73,P73)*COUNTIFS($C$11:$C$160,"&lt;&gt;",$Q$11:$Q$160,"Yes")-SUMIFS($M$11:$M$160,$C$11:$C$160,"&lt;&gt;",$Q$11:$Q$160,"Yes")+M73)/50,0)*50*'1.General Info'!$A$11/12*0.75,0))),ROUND(ROUND('1.General Info'!$A$10*INDEX('1.General Info'!$C$42:$C$48,MATCH('2.Rent Roll'!C73,'1.General Info'!$A$42:$A$48,0))/50,0)*50*N73/50,0)*50*'1.General Info'!$A$11/12*0.75),MAX(MIN(ROUND(ROUND('1.General Info'!$A$10*INDEX('1.General Info'!$C$42:$C$48,MATCH('2.Rent Roll'!C73,'1.General Info'!$A$42:$A$48,0))/50,0)*50*O73/50,0)*50*'1.General Info'!$A$11/12,IF(Q73="No",ROUND(ROUND('1.General Info'!$A$10*INDEX('1.General Info'!$C$42:$C$48,MATCH('2.Rent Roll'!C73,'1.General Info'!$A$42:$A$48,0))/50,0)*50*P73/50,0)*50*'1.General Info'!$A$11/12,IFERROR(ROUND(ROUND('1.General Info'!$A$10*INDEX('1.General Info'!$C$42:$C$48,MATCH('2.Rent Roll'!C73,'1.General Info'!$A$42:$A$48,0))/50,0)*50*(MIN(O73,P73)*COUNTIFS($C$11:$C$160,"&lt;&gt;",$Q$11:$Q$160,"Yes")-SUMIFS($M$11:$M$160,$C$11:$C$160,"&lt;&gt;",$Q$11:$Q$160,"Yes")+M73)/50,0)*50*'1.General Info'!$A$11/12,0))),ROUND(ROUND('1.General Info'!$A$10*INDEX('1.General Info'!$C$42:$C$48,MATCH('2.Rent Roll'!C73,'1.General Info'!$A$42:$A$48,0))/50,0)*50*N73/50,0)*50*'1.General Info'!$A$11/12)),"")</f>
        <v/>
      </c>
      <c r="Y73" s="98" t="str">
        <f t="shared" si="8"/>
        <v/>
      </c>
      <c r="Z73" s="85" t="str">
        <f>IFERROR(IF(C73="SRO",(SUM(X73)/0.75*12*(1/'1.General Info'!$A$11))/(ROUND(('1.General Info'!$A$10*INDEX('1.General Info'!$C$42:$C$48,MATCH('2.Rent Roll'!C73,'1.General Info'!$A$42:$A$48,0)))/50,0)*50),(SUM(X73)*12*(1/'1.General Info'!$A$11))/(ROUND(('1.General Info'!$A$10*INDEX('1.General Info'!$C$42:$C$48,MATCH('2.Rent Roll'!C73,'1.General Info'!$A$42:$A$48,0)))/50,0)*50)),"")</f>
        <v/>
      </c>
      <c r="AA73" s="83" t="str">
        <f>IFERROR(ROUND(ROUND('1.General Info'!$A$10*INDEX('1.General Info'!$C$42:$C$48,MATCH('2.Rent Roll'!C73,'1.General Info'!$A$42:$A$48,0))/50,0)*50*'2.Rent Roll'!Z73/50,0)*50,"")</f>
        <v/>
      </c>
      <c r="AB73" s="88" t="str">
        <f>IFERROR(INDEX('1.General Info'!$B$42:$B$48,MATCH('2.Rent Roll'!C73,'1.General Info'!$A$42:$A$48,0)),"")</f>
        <v/>
      </c>
    </row>
    <row r="74" spans="1:28">
      <c r="A74" s="81">
        <f t="shared" si="7"/>
        <v>64</v>
      </c>
      <c r="B74" s="93"/>
      <c r="C74" s="93"/>
      <c r="D74" s="93"/>
      <c r="E74" s="84"/>
      <c r="F74" s="118" t="str">
        <f>IF(E74="","",IFERROR(E74/(ROUND(INDEX('1.General Info'!$I$41:$I$48,MATCH('2.Rent Roll'!D74,'1.General Info'!$H$41:$H$48,0))*'1.General Info'!$A$10/50,0)*50),""))</f>
        <v/>
      </c>
      <c r="G74" s="93"/>
      <c r="H74" s="93"/>
      <c r="I74" s="82"/>
      <c r="J74" s="83" t="str">
        <f>IFERROR(HLOOKUP(C74,'1.General Info'!$D$26:$J$32,7,FALSE),"")</f>
        <v/>
      </c>
      <c r="K74" s="145"/>
      <c r="L74" s="84"/>
      <c r="M74" s="85" t="str">
        <f>IFERROR(IF(L74="","",IF(C74="SRO",(SUM(I74:L74)/0.75*12*(1/'1.General Info'!$A$11))/(ROUND(('1.General Info'!$A$10*INDEX('1.General Info'!$C$42:$C$48,MATCH('2.Rent Roll'!C74,'1.General Info'!$A$42:$A$48,0)))/50,0)*50),(SUM(I74:L74)*12*(1/'1.General Info'!$A$11))/(ROUND(('1.General Info'!$A$10*INDEX('1.General Info'!$C$42:$C$48,MATCH('2.Rent Roll'!C74,'1.General Info'!$A$42:$A$48,0)))/50,0)*50))),"")</f>
        <v/>
      </c>
      <c r="N74" s="86" t="str">
        <f t="shared" si="1"/>
        <v/>
      </c>
      <c r="O74" s="86" t="str">
        <f t="shared" si="2"/>
        <v/>
      </c>
      <c r="P74" s="86" t="str">
        <f t="shared" si="3"/>
        <v/>
      </c>
      <c r="Q74" s="94" t="str">
        <f t="shared" si="4"/>
        <v/>
      </c>
      <c r="R74" s="87" t="str">
        <f>IFERROR(IF(C74="SRO",ROUND(ROUND('1.General Info'!$A$10*INDEX('1.General Info'!$C$42:$C$48,MATCH('2.Rent Roll'!C74,'1.General Info'!$A$42:$A$48,0))/50,0)*50*T74/50,0)*50*'1.General Info'!$A$11/12*0.75,ROUND(ROUND('1.General Info'!$A$10*INDEX('1.General Info'!$C$42:$C$48,MATCH('2.Rent Roll'!C74,'1.General Info'!$A$42:$A$48,0))/50,0)*50*T74/50,0)*50*'1.General Info'!$A$11/12),"")</f>
        <v/>
      </c>
      <c r="S74" s="98" t="str">
        <f t="shared" si="5"/>
        <v/>
      </c>
      <c r="T74" s="85" t="str">
        <f t="shared" si="6"/>
        <v/>
      </c>
      <c r="U74" s="83" t="str">
        <f>IFERROR(ROUND(ROUND('1.General Info'!$A$10*INDEX('1.General Info'!$C$42:$C$48,MATCH('2.Rent Roll'!C74,'1.General Info'!$A$42:$A$48,0))/50,0)*50*'2.Rent Roll'!T74/50,0)*50,"")</f>
        <v/>
      </c>
      <c r="V74" s="149" t="str">
        <f>IFERROR(INDEX('1.General Info'!$B$42:$B$48,MATCH('2.Rent Roll'!C74,'1.General Info'!$A$42:$A$48,0)),"")</f>
        <v/>
      </c>
      <c r="X74" s="87" t="str">
        <f>IFERROR(IF(C74="SRO",MAX(MIN(ROUND(ROUND('1.General Info'!$A$10*INDEX('1.General Info'!$C$42:$C$48,MATCH('2.Rent Roll'!C74,'1.General Info'!$A$42:$A$48,0))/50,0)*50*O74/50,0)*50*'1.General Info'!$A$11/12*0.75,IF(Q74="No",ROUND(ROUND('1.General Info'!$A$10*INDEX('1.General Info'!$C$42:$C$48,MATCH('2.Rent Roll'!C74,'1.General Info'!$A$42:$A$48,0))/50,0)*50*P74/50,0)*50*'1.General Info'!$A$11/12*0.75,IFERROR(ROUND(ROUND('1.General Info'!$A$10*INDEX('1.General Info'!$C$42:$C$48,MATCH('2.Rent Roll'!C74,'1.General Info'!$A$42:$A$48,0))/50,0)*50*(MIN(O74,P74)*COUNTIFS($C$11:$C$160,"&lt;&gt;",$Q$11:$Q$160,"Yes")-SUMIFS($M$11:$M$160,$C$11:$C$160,"&lt;&gt;",$Q$11:$Q$160,"Yes")+M74)/50,0)*50*'1.General Info'!$A$11/12*0.75,0))),ROUND(ROUND('1.General Info'!$A$10*INDEX('1.General Info'!$C$42:$C$48,MATCH('2.Rent Roll'!C74,'1.General Info'!$A$42:$A$48,0))/50,0)*50*N74/50,0)*50*'1.General Info'!$A$11/12*0.75),MAX(MIN(ROUND(ROUND('1.General Info'!$A$10*INDEX('1.General Info'!$C$42:$C$48,MATCH('2.Rent Roll'!C74,'1.General Info'!$A$42:$A$48,0))/50,0)*50*O74/50,0)*50*'1.General Info'!$A$11/12,IF(Q74="No",ROUND(ROUND('1.General Info'!$A$10*INDEX('1.General Info'!$C$42:$C$48,MATCH('2.Rent Roll'!C74,'1.General Info'!$A$42:$A$48,0))/50,0)*50*P74/50,0)*50*'1.General Info'!$A$11/12,IFERROR(ROUND(ROUND('1.General Info'!$A$10*INDEX('1.General Info'!$C$42:$C$48,MATCH('2.Rent Roll'!C74,'1.General Info'!$A$42:$A$48,0))/50,0)*50*(MIN(O74,P74)*COUNTIFS($C$11:$C$160,"&lt;&gt;",$Q$11:$Q$160,"Yes")-SUMIFS($M$11:$M$160,$C$11:$C$160,"&lt;&gt;",$Q$11:$Q$160,"Yes")+M74)/50,0)*50*'1.General Info'!$A$11/12,0))),ROUND(ROUND('1.General Info'!$A$10*INDEX('1.General Info'!$C$42:$C$48,MATCH('2.Rent Roll'!C74,'1.General Info'!$A$42:$A$48,0))/50,0)*50*N74/50,0)*50*'1.General Info'!$A$11/12)),"")</f>
        <v/>
      </c>
      <c r="Y74" s="98" t="str">
        <f t="shared" si="8"/>
        <v/>
      </c>
      <c r="Z74" s="85" t="str">
        <f>IFERROR(IF(C74="SRO",(SUM(X74)/0.75*12*(1/'1.General Info'!$A$11))/(ROUND(('1.General Info'!$A$10*INDEX('1.General Info'!$C$42:$C$48,MATCH('2.Rent Roll'!C74,'1.General Info'!$A$42:$A$48,0)))/50,0)*50),(SUM(X74)*12*(1/'1.General Info'!$A$11))/(ROUND(('1.General Info'!$A$10*INDEX('1.General Info'!$C$42:$C$48,MATCH('2.Rent Roll'!C74,'1.General Info'!$A$42:$A$48,0)))/50,0)*50)),"")</f>
        <v/>
      </c>
      <c r="AA74" s="83" t="str">
        <f>IFERROR(ROUND(ROUND('1.General Info'!$A$10*INDEX('1.General Info'!$C$42:$C$48,MATCH('2.Rent Roll'!C74,'1.General Info'!$A$42:$A$48,0))/50,0)*50*'2.Rent Roll'!Z74/50,0)*50,"")</f>
        <v/>
      </c>
      <c r="AB74" s="88" t="str">
        <f>IFERROR(INDEX('1.General Info'!$B$42:$B$48,MATCH('2.Rent Roll'!C74,'1.General Info'!$A$42:$A$48,0)),"")</f>
        <v/>
      </c>
    </row>
    <row r="75" spans="1:28">
      <c r="A75" s="81">
        <f t="shared" si="7"/>
        <v>65</v>
      </c>
      <c r="B75" s="93"/>
      <c r="C75" s="93"/>
      <c r="D75" s="93"/>
      <c r="E75" s="84"/>
      <c r="F75" s="118" t="str">
        <f>IF(E75="","",IFERROR(E75/(ROUND(INDEX('1.General Info'!$I$41:$I$48,MATCH('2.Rent Roll'!D75,'1.General Info'!$H$41:$H$48,0))*'1.General Info'!$A$10/50,0)*50),""))</f>
        <v/>
      </c>
      <c r="G75" s="93"/>
      <c r="H75" s="93"/>
      <c r="I75" s="82"/>
      <c r="J75" s="83" t="str">
        <f>IFERROR(HLOOKUP(C75,'1.General Info'!$D$26:$J$32,7,FALSE),"")</f>
        <v/>
      </c>
      <c r="K75" s="145"/>
      <c r="L75" s="84"/>
      <c r="M75" s="85" t="str">
        <f>IFERROR(IF(L75="","",IF(C75="SRO",(SUM(I75:L75)/0.75*12*(1/'1.General Info'!$A$11))/(ROUND(('1.General Info'!$A$10*INDEX('1.General Info'!$C$42:$C$48,MATCH('2.Rent Roll'!C75,'1.General Info'!$A$42:$A$48,0)))/50,0)*50),(SUM(I75:L75)*12*(1/'1.General Info'!$A$11))/(ROUND(('1.General Info'!$A$10*INDEX('1.General Info'!$C$42:$C$48,MATCH('2.Rent Roll'!C75,'1.General Info'!$A$42:$A$48,0)))/50,0)*50))),"")</f>
        <v/>
      </c>
      <c r="N75" s="86" t="str">
        <f t="shared" si="1"/>
        <v/>
      </c>
      <c r="O75" s="86" t="str">
        <f t="shared" si="2"/>
        <v/>
      </c>
      <c r="P75" s="86" t="str">
        <f t="shared" si="3"/>
        <v/>
      </c>
      <c r="Q75" s="94" t="str">
        <f t="shared" si="4"/>
        <v/>
      </c>
      <c r="R75" s="87" t="str">
        <f>IFERROR(IF(C75="SRO",ROUND(ROUND('1.General Info'!$A$10*INDEX('1.General Info'!$C$42:$C$48,MATCH('2.Rent Roll'!C75,'1.General Info'!$A$42:$A$48,0))/50,0)*50*T75/50,0)*50*'1.General Info'!$A$11/12*0.75,ROUND(ROUND('1.General Info'!$A$10*INDEX('1.General Info'!$C$42:$C$48,MATCH('2.Rent Roll'!C75,'1.General Info'!$A$42:$A$48,0))/50,0)*50*T75/50,0)*50*'1.General Info'!$A$11/12),"")</f>
        <v/>
      </c>
      <c r="S75" s="98" t="str">
        <f t="shared" si="5"/>
        <v/>
      </c>
      <c r="T75" s="85" t="str">
        <f t="shared" si="6"/>
        <v/>
      </c>
      <c r="U75" s="83" t="str">
        <f>IFERROR(ROUND(ROUND('1.General Info'!$A$10*INDEX('1.General Info'!$C$42:$C$48,MATCH('2.Rent Roll'!C75,'1.General Info'!$A$42:$A$48,0))/50,0)*50*'2.Rent Roll'!T75/50,0)*50,"")</f>
        <v/>
      </c>
      <c r="V75" s="149" t="str">
        <f>IFERROR(INDEX('1.General Info'!$B$42:$B$48,MATCH('2.Rent Roll'!C75,'1.General Info'!$A$42:$A$48,0)),"")</f>
        <v/>
      </c>
      <c r="X75" s="87" t="str">
        <f>IFERROR(IF(C75="SRO",MAX(MIN(ROUND(ROUND('1.General Info'!$A$10*INDEX('1.General Info'!$C$42:$C$48,MATCH('2.Rent Roll'!C75,'1.General Info'!$A$42:$A$48,0))/50,0)*50*O75/50,0)*50*'1.General Info'!$A$11/12*0.75,IF(Q75="No",ROUND(ROUND('1.General Info'!$A$10*INDEX('1.General Info'!$C$42:$C$48,MATCH('2.Rent Roll'!C75,'1.General Info'!$A$42:$A$48,0))/50,0)*50*P75/50,0)*50*'1.General Info'!$A$11/12*0.75,IFERROR(ROUND(ROUND('1.General Info'!$A$10*INDEX('1.General Info'!$C$42:$C$48,MATCH('2.Rent Roll'!C75,'1.General Info'!$A$42:$A$48,0))/50,0)*50*(MIN(O75,P75)*COUNTIFS($C$11:$C$160,"&lt;&gt;",$Q$11:$Q$160,"Yes")-SUMIFS($M$11:$M$160,$C$11:$C$160,"&lt;&gt;",$Q$11:$Q$160,"Yes")+M75)/50,0)*50*'1.General Info'!$A$11/12*0.75,0))),ROUND(ROUND('1.General Info'!$A$10*INDEX('1.General Info'!$C$42:$C$48,MATCH('2.Rent Roll'!C75,'1.General Info'!$A$42:$A$48,0))/50,0)*50*N75/50,0)*50*'1.General Info'!$A$11/12*0.75),MAX(MIN(ROUND(ROUND('1.General Info'!$A$10*INDEX('1.General Info'!$C$42:$C$48,MATCH('2.Rent Roll'!C75,'1.General Info'!$A$42:$A$48,0))/50,0)*50*O75/50,0)*50*'1.General Info'!$A$11/12,IF(Q75="No",ROUND(ROUND('1.General Info'!$A$10*INDEX('1.General Info'!$C$42:$C$48,MATCH('2.Rent Roll'!C75,'1.General Info'!$A$42:$A$48,0))/50,0)*50*P75/50,0)*50*'1.General Info'!$A$11/12,IFERROR(ROUND(ROUND('1.General Info'!$A$10*INDEX('1.General Info'!$C$42:$C$48,MATCH('2.Rent Roll'!C75,'1.General Info'!$A$42:$A$48,0))/50,0)*50*(MIN(O75,P75)*COUNTIFS($C$11:$C$160,"&lt;&gt;",$Q$11:$Q$160,"Yes")-SUMIFS($M$11:$M$160,$C$11:$C$160,"&lt;&gt;",$Q$11:$Q$160,"Yes")+M75)/50,0)*50*'1.General Info'!$A$11/12,0))),ROUND(ROUND('1.General Info'!$A$10*INDEX('1.General Info'!$C$42:$C$48,MATCH('2.Rent Roll'!C75,'1.General Info'!$A$42:$A$48,0))/50,0)*50*N75/50,0)*50*'1.General Info'!$A$11/12)),"")</f>
        <v/>
      </c>
      <c r="Y75" s="98" t="str">
        <f t="shared" ref="Y75:Y106" si="9">IFERROR(IF(X75="","",X75-J75),"")</f>
        <v/>
      </c>
      <c r="Z75" s="85" t="str">
        <f>IFERROR(IF(C75="SRO",(SUM(X75)/0.75*12*(1/'1.General Info'!$A$11))/(ROUND(('1.General Info'!$A$10*INDEX('1.General Info'!$C$42:$C$48,MATCH('2.Rent Roll'!C75,'1.General Info'!$A$42:$A$48,0)))/50,0)*50),(SUM(X75)*12*(1/'1.General Info'!$A$11))/(ROUND(('1.General Info'!$A$10*INDEX('1.General Info'!$C$42:$C$48,MATCH('2.Rent Roll'!C75,'1.General Info'!$A$42:$A$48,0)))/50,0)*50)),"")</f>
        <v/>
      </c>
      <c r="AA75" s="83" t="str">
        <f>IFERROR(ROUND(ROUND('1.General Info'!$A$10*INDEX('1.General Info'!$C$42:$C$48,MATCH('2.Rent Roll'!C75,'1.General Info'!$A$42:$A$48,0))/50,0)*50*'2.Rent Roll'!Z75/50,0)*50,"")</f>
        <v/>
      </c>
      <c r="AB75" s="88" t="str">
        <f>IFERROR(INDEX('1.General Info'!$B$42:$B$48,MATCH('2.Rent Roll'!C75,'1.General Info'!$A$42:$A$48,0)),"")</f>
        <v/>
      </c>
    </row>
    <row r="76" spans="1:28">
      <c r="A76" s="81">
        <f t="shared" si="7"/>
        <v>66</v>
      </c>
      <c r="B76" s="93"/>
      <c r="C76" s="93"/>
      <c r="D76" s="93"/>
      <c r="E76" s="84"/>
      <c r="F76" s="118" t="str">
        <f>IF(E76="","",IFERROR(E76/(ROUND(INDEX('1.General Info'!$I$41:$I$48,MATCH('2.Rent Roll'!D76,'1.General Info'!$H$41:$H$48,0))*'1.General Info'!$A$10/50,0)*50),""))</f>
        <v/>
      </c>
      <c r="G76" s="93"/>
      <c r="H76" s="93"/>
      <c r="I76" s="82"/>
      <c r="J76" s="83" t="str">
        <f>IFERROR(HLOOKUP(C76,'1.General Info'!$D$26:$J$32,7,FALSE),"")</f>
        <v/>
      </c>
      <c r="K76" s="145"/>
      <c r="L76" s="84"/>
      <c r="M76" s="85" t="str">
        <f>IFERROR(IF(L76="","",IF(C76="SRO",(SUM(I76:L76)/0.75*12*(1/'1.General Info'!$A$11))/(ROUND(('1.General Info'!$A$10*INDEX('1.General Info'!$C$42:$C$48,MATCH('2.Rent Roll'!C76,'1.General Info'!$A$42:$A$48,0)))/50,0)*50),(SUM(I76:L76)*12*(1/'1.General Info'!$A$11))/(ROUND(('1.General Info'!$A$10*INDEX('1.General Info'!$C$42:$C$48,MATCH('2.Rent Roll'!C76,'1.General Info'!$A$42:$A$48,0)))/50,0)*50))),"")</f>
        <v/>
      </c>
      <c r="N76" s="86" t="str">
        <f t="shared" ref="N76:N139" si="10">IF($C76="","",30%)</f>
        <v/>
      </c>
      <c r="O76" s="86" t="str">
        <f t="shared" ref="O76:O139" si="11">IF($C76="","",120%)</f>
        <v/>
      </c>
      <c r="P76" s="86" t="str">
        <f t="shared" ref="P76:P139" si="12">IF($C76="","",80%)</f>
        <v/>
      </c>
      <c r="Q76" s="94" t="str">
        <f t="shared" ref="Q76:Q139" si="13">IF($C76="","","Yes")</f>
        <v/>
      </c>
      <c r="R76" s="87" t="str">
        <f>IFERROR(IF(C76="SRO",ROUND(ROUND('1.General Info'!$A$10*INDEX('1.General Info'!$C$42:$C$48,MATCH('2.Rent Roll'!C76,'1.General Info'!$A$42:$A$48,0))/50,0)*50*T76/50,0)*50*'1.General Info'!$A$11/12*0.75,ROUND(ROUND('1.General Info'!$A$10*INDEX('1.General Info'!$C$42:$C$48,MATCH('2.Rent Roll'!C76,'1.General Info'!$A$42:$A$48,0))/50,0)*50*T76/50,0)*50*'1.General Info'!$A$11/12),"")</f>
        <v/>
      </c>
      <c r="S76" s="98" t="str">
        <f t="shared" ref="S76:S139" si="14">IFERROR(IF(R76="","",R76-J76),"")</f>
        <v/>
      </c>
      <c r="T76" s="85" t="str">
        <f t="shared" ref="T76:T139" si="15">IFERROR(ROUND(Z76,2),"")</f>
        <v/>
      </c>
      <c r="U76" s="83" t="str">
        <f>IFERROR(ROUND(ROUND('1.General Info'!$A$10*INDEX('1.General Info'!$C$42:$C$48,MATCH('2.Rent Roll'!C76,'1.General Info'!$A$42:$A$48,0))/50,0)*50*'2.Rent Roll'!T76/50,0)*50,"")</f>
        <v/>
      </c>
      <c r="V76" s="149" t="str">
        <f>IFERROR(INDEX('1.General Info'!$B$42:$B$48,MATCH('2.Rent Roll'!C76,'1.General Info'!$A$42:$A$48,0)),"")</f>
        <v/>
      </c>
      <c r="X76" s="87" t="str">
        <f>IFERROR(IF(C76="SRO",MAX(MIN(ROUND(ROUND('1.General Info'!$A$10*INDEX('1.General Info'!$C$42:$C$48,MATCH('2.Rent Roll'!C76,'1.General Info'!$A$42:$A$48,0))/50,0)*50*O76/50,0)*50*'1.General Info'!$A$11/12*0.75,IF(Q76="No",ROUND(ROUND('1.General Info'!$A$10*INDEX('1.General Info'!$C$42:$C$48,MATCH('2.Rent Roll'!C76,'1.General Info'!$A$42:$A$48,0))/50,0)*50*P76/50,0)*50*'1.General Info'!$A$11/12*0.75,IFERROR(ROUND(ROUND('1.General Info'!$A$10*INDEX('1.General Info'!$C$42:$C$48,MATCH('2.Rent Roll'!C76,'1.General Info'!$A$42:$A$48,0))/50,0)*50*(MIN(O76,P76)*COUNTIFS($C$11:$C$160,"&lt;&gt;",$Q$11:$Q$160,"Yes")-SUMIFS($M$11:$M$160,$C$11:$C$160,"&lt;&gt;",$Q$11:$Q$160,"Yes")+M76)/50,0)*50*'1.General Info'!$A$11/12*0.75,0))),ROUND(ROUND('1.General Info'!$A$10*INDEX('1.General Info'!$C$42:$C$48,MATCH('2.Rent Roll'!C76,'1.General Info'!$A$42:$A$48,0))/50,0)*50*N76/50,0)*50*'1.General Info'!$A$11/12*0.75),MAX(MIN(ROUND(ROUND('1.General Info'!$A$10*INDEX('1.General Info'!$C$42:$C$48,MATCH('2.Rent Roll'!C76,'1.General Info'!$A$42:$A$48,0))/50,0)*50*O76/50,0)*50*'1.General Info'!$A$11/12,IF(Q76="No",ROUND(ROUND('1.General Info'!$A$10*INDEX('1.General Info'!$C$42:$C$48,MATCH('2.Rent Roll'!C76,'1.General Info'!$A$42:$A$48,0))/50,0)*50*P76/50,0)*50*'1.General Info'!$A$11/12,IFERROR(ROUND(ROUND('1.General Info'!$A$10*INDEX('1.General Info'!$C$42:$C$48,MATCH('2.Rent Roll'!C76,'1.General Info'!$A$42:$A$48,0))/50,0)*50*(MIN(O76,P76)*COUNTIFS($C$11:$C$160,"&lt;&gt;",$Q$11:$Q$160,"Yes")-SUMIFS($M$11:$M$160,$C$11:$C$160,"&lt;&gt;",$Q$11:$Q$160,"Yes")+M76)/50,0)*50*'1.General Info'!$A$11/12,0))),ROUND(ROUND('1.General Info'!$A$10*INDEX('1.General Info'!$C$42:$C$48,MATCH('2.Rent Roll'!C76,'1.General Info'!$A$42:$A$48,0))/50,0)*50*N76/50,0)*50*'1.General Info'!$A$11/12)),"")</f>
        <v/>
      </c>
      <c r="Y76" s="98" t="str">
        <f t="shared" si="9"/>
        <v/>
      </c>
      <c r="Z76" s="85" t="str">
        <f>IFERROR(IF(C76="SRO",(SUM(X76)/0.75*12*(1/'1.General Info'!$A$11))/(ROUND(('1.General Info'!$A$10*INDEX('1.General Info'!$C$42:$C$48,MATCH('2.Rent Roll'!C76,'1.General Info'!$A$42:$A$48,0)))/50,0)*50),(SUM(X76)*12*(1/'1.General Info'!$A$11))/(ROUND(('1.General Info'!$A$10*INDEX('1.General Info'!$C$42:$C$48,MATCH('2.Rent Roll'!C76,'1.General Info'!$A$42:$A$48,0)))/50,0)*50)),"")</f>
        <v/>
      </c>
      <c r="AA76" s="83" t="str">
        <f>IFERROR(ROUND(ROUND('1.General Info'!$A$10*INDEX('1.General Info'!$C$42:$C$48,MATCH('2.Rent Roll'!C76,'1.General Info'!$A$42:$A$48,0))/50,0)*50*'2.Rent Roll'!Z76/50,0)*50,"")</f>
        <v/>
      </c>
      <c r="AB76" s="88" t="str">
        <f>IFERROR(INDEX('1.General Info'!$B$42:$B$48,MATCH('2.Rent Roll'!C76,'1.General Info'!$A$42:$A$48,0)),"")</f>
        <v/>
      </c>
    </row>
    <row r="77" spans="1:28">
      <c r="A77" s="81">
        <f t="shared" ref="A77:A140" si="16">A76+1</f>
        <v>67</v>
      </c>
      <c r="B77" s="93"/>
      <c r="C77" s="93"/>
      <c r="D77" s="93"/>
      <c r="E77" s="84"/>
      <c r="F77" s="118" t="str">
        <f>IF(E77="","",IFERROR(E77/(ROUND(INDEX('1.General Info'!$I$41:$I$48,MATCH('2.Rent Roll'!D77,'1.General Info'!$H$41:$H$48,0))*'1.General Info'!$A$10/50,0)*50),""))</f>
        <v/>
      </c>
      <c r="G77" s="93"/>
      <c r="H77" s="93"/>
      <c r="I77" s="82"/>
      <c r="J77" s="83" t="str">
        <f>IFERROR(HLOOKUP(C77,'1.General Info'!$D$26:$J$32,7,FALSE),"")</f>
        <v/>
      </c>
      <c r="K77" s="145"/>
      <c r="L77" s="84"/>
      <c r="M77" s="85" t="str">
        <f>IFERROR(IF(L77="","",IF(C77="SRO",(SUM(I77:L77)/0.75*12*(1/'1.General Info'!$A$11))/(ROUND(('1.General Info'!$A$10*INDEX('1.General Info'!$C$42:$C$48,MATCH('2.Rent Roll'!C77,'1.General Info'!$A$42:$A$48,0)))/50,0)*50),(SUM(I77:L77)*12*(1/'1.General Info'!$A$11))/(ROUND(('1.General Info'!$A$10*INDEX('1.General Info'!$C$42:$C$48,MATCH('2.Rent Roll'!C77,'1.General Info'!$A$42:$A$48,0)))/50,0)*50))),"")</f>
        <v/>
      </c>
      <c r="N77" s="86" t="str">
        <f t="shared" si="10"/>
        <v/>
      </c>
      <c r="O77" s="86" t="str">
        <f t="shared" si="11"/>
        <v/>
      </c>
      <c r="P77" s="86" t="str">
        <f t="shared" si="12"/>
        <v/>
      </c>
      <c r="Q77" s="94" t="str">
        <f t="shared" si="13"/>
        <v/>
      </c>
      <c r="R77" s="87" t="str">
        <f>IFERROR(IF(C77="SRO",ROUND(ROUND('1.General Info'!$A$10*INDEX('1.General Info'!$C$42:$C$48,MATCH('2.Rent Roll'!C77,'1.General Info'!$A$42:$A$48,0))/50,0)*50*T77/50,0)*50*'1.General Info'!$A$11/12*0.75,ROUND(ROUND('1.General Info'!$A$10*INDEX('1.General Info'!$C$42:$C$48,MATCH('2.Rent Roll'!C77,'1.General Info'!$A$42:$A$48,0))/50,0)*50*T77/50,0)*50*'1.General Info'!$A$11/12),"")</f>
        <v/>
      </c>
      <c r="S77" s="98" t="str">
        <f t="shared" si="14"/>
        <v/>
      </c>
      <c r="T77" s="85" t="str">
        <f t="shared" si="15"/>
        <v/>
      </c>
      <c r="U77" s="83" t="str">
        <f>IFERROR(ROUND(ROUND('1.General Info'!$A$10*INDEX('1.General Info'!$C$42:$C$48,MATCH('2.Rent Roll'!C77,'1.General Info'!$A$42:$A$48,0))/50,0)*50*'2.Rent Roll'!T77/50,0)*50,"")</f>
        <v/>
      </c>
      <c r="V77" s="149" t="str">
        <f>IFERROR(INDEX('1.General Info'!$B$42:$B$48,MATCH('2.Rent Roll'!C77,'1.General Info'!$A$42:$A$48,0)),"")</f>
        <v/>
      </c>
      <c r="X77" s="87" t="str">
        <f>IFERROR(IF(C77="SRO",MAX(MIN(ROUND(ROUND('1.General Info'!$A$10*INDEX('1.General Info'!$C$42:$C$48,MATCH('2.Rent Roll'!C77,'1.General Info'!$A$42:$A$48,0))/50,0)*50*O77/50,0)*50*'1.General Info'!$A$11/12*0.75,IF(Q77="No",ROUND(ROUND('1.General Info'!$A$10*INDEX('1.General Info'!$C$42:$C$48,MATCH('2.Rent Roll'!C77,'1.General Info'!$A$42:$A$48,0))/50,0)*50*P77/50,0)*50*'1.General Info'!$A$11/12*0.75,IFERROR(ROUND(ROUND('1.General Info'!$A$10*INDEX('1.General Info'!$C$42:$C$48,MATCH('2.Rent Roll'!C77,'1.General Info'!$A$42:$A$48,0))/50,0)*50*(MIN(O77,P77)*COUNTIFS($C$11:$C$160,"&lt;&gt;",$Q$11:$Q$160,"Yes")-SUMIFS($M$11:$M$160,$C$11:$C$160,"&lt;&gt;",$Q$11:$Q$160,"Yes")+M77)/50,0)*50*'1.General Info'!$A$11/12*0.75,0))),ROUND(ROUND('1.General Info'!$A$10*INDEX('1.General Info'!$C$42:$C$48,MATCH('2.Rent Roll'!C77,'1.General Info'!$A$42:$A$48,0))/50,0)*50*N77/50,0)*50*'1.General Info'!$A$11/12*0.75),MAX(MIN(ROUND(ROUND('1.General Info'!$A$10*INDEX('1.General Info'!$C$42:$C$48,MATCH('2.Rent Roll'!C77,'1.General Info'!$A$42:$A$48,0))/50,0)*50*O77/50,0)*50*'1.General Info'!$A$11/12,IF(Q77="No",ROUND(ROUND('1.General Info'!$A$10*INDEX('1.General Info'!$C$42:$C$48,MATCH('2.Rent Roll'!C77,'1.General Info'!$A$42:$A$48,0))/50,0)*50*P77/50,0)*50*'1.General Info'!$A$11/12,IFERROR(ROUND(ROUND('1.General Info'!$A$10*INDEX('1.General Info'!$C$42:$C$48,MATCH('2.Rent Roll'!C77,'1.General Info'!$A$42:$A$48,0))/50,0)*50*(MIN(O77,P77)*COUNTIFS($C$11:$C$160,"&lt;&gt;",$Q$11:$Q$160,"Yes")-SUMIFS($M$11:$M$160,$C$11:$C$160,"&lt;&gt;",$Q$11:$Q$160,"Yes")+M77)/50,0)*50*'1.General Info'!$A$11/12,0))),ROUND(ROUND('1.General Info'!$A$10*INDEX('1.General Info'!$C$42:$C$48,MATCH('2.Rent Roll'!C77,'1.General Info'!$A$42:$A$48,0))/50,0)*50*N77/50,0)*50*'1.General Info'!$A$11/12)),"")</f>
        <v/>
      </c>
      <c r="Y77" s="98" t="str">
        <f t="shared" si="9"/>
        <v/>
      </c>
      <c r="Z77" s="85" t="str">
        <f>IFERROR(IF(C77="SRO",(SUM(X77)/0.75*12*(1/'1.General Info'!$A$11))/(ROUND(('1.General Info'!$A$10*INDEX('1.General Info'!$C$42:$C$48,MATCH('2.Rent Roll'!C77,'1.General Info'!$A$42:$A$48,0)))/50,0)*50),(SUM(X77)*12*(1/'1.General Info'!$A$11))/(ROUND(('1.General Info'!$A$10*INDEX('1.General Info'!$C$42:$C$48,MATCH('2.Rent Roll'!C77,'1.General Info'!$A$42:$A$48,0)))/50,0)*50)),"")</f>
        <v/>
      </c>
      <c r="AA77" s="83" t="str">
        <f>IFERROR(ROUND(ROUND('1.General Info'!$A$10*INDEX('1.General Info'!$C$42:$C$48,MATCH('2.Rent Roll'!C77,'1.General Info'!$A$42:$A$48,0))/50,0)*50*'2.Rent Roll'!Z77/50,0)*50,"")</f>
        <v/>
      </c>
      <c r="AB77" s="88" t="str">
        <f>IFERROR(INDEX('1.General Info'!$B$42:$B$48,MATCH('2.Rent Roll'!C77,'1.General Info'!$A$42:$A$48,0)),"")</f>
        <v/>
      </c>
    </row>
    <row r="78" spans="1:28">
      <c r="A78" s="81">
        <f t="shared" si="16"/>
        <v>68</v>
      </c>
      <c r="B78" s="93"/>
      <c r="C78" s="93"/>
      <c r="D78" s="93"/>
      <c r="E78" s="84"/>
      <c r="F78" s="118" t="str">
        <f>IF(E78="","",IFERROR(E78/(ROUND(INDEX('1.General Info'!$I$41:$I$48,MATCH('2.Rent Roll'!D78,'1.General Info'!$H$41:$H$48,0))*'1.General Info'!$A$10/50,0)*50),""))</f>
        <v/>
      </c>
      <c r="G78" s="93"/>
      <c r="H78" s="93"/>
      <c r="I78" s="82"/>
      <c r="J78" s="83" t="str">
        <f>IFERROR(HLOOKUP(C78,'1.General Info'!$D$26:$J$32,7,FALSE),"")</f>
        <v/>
      </c>
      <c r="K78" s="145"/>
      <c r="L78" s="84"/>
      <c r="M78" s="85" t="str">
        <f>IFERROR(IF(L78="","",IF(C78="SRO",(SUM(I78:L78)/0.75*12*(1/'1.General Info'!$A$11))/(ROUND(('1.General Info'!$A$10*INDEX('1.General Info'!$C$42:$C$48,MATCH('2.Rent Roll'!C78,'1.General Info'!$A$42:$A$48,0)))/50,0)*50),(SUM(I78:L78)*12*(1/'1.General Info'!$A$11))/(ROUND(('1.General Info'!$A$10*INDEX('1.General Info'!$C$42:$C$48,MATCH('2.Rent Roll'!C78,'1.General Info'!$A$42:$A$48,0)))/50,0)*50))),"")</f>
        <v/>
      </c>
      <c r="N78" s="86" t="str">
        <f t="shared" si="10"/>
        <v/>
      </c>
      <c r="O78" s="86" t="str">
        <f t="shared" si="11"/>
        <v/>
      </c>
      <c r="P78" s="86" t="str">
        <f t="shared" si="12"/>
        <v/>
      </c>
      <c r="Q78" s="94" t="str">
        <f t="shared" si="13"/>
        <v/>
      </c>
      <c r="R78" s="87" t="str">
        <f>IFERROR(IF(C78="SRO",ROUND(ROUND('1.General Info'!$A$10*INDEX('1.General Info'!$C$42:$C$48,MATCH('2.Rent Roll'!C78,'1.General Info'!$A$42:$A$48,0))/50,0)*50*T78/50,0)*50*'1.General Info'!$A$11/12*0.75,ROUND(ROUND('1.General Info'!$A$10*INDEX('1.General Info'!$C$42:$C$48,MATCH('2.Rent Roll'!C78,'1.General Info'!$A$42:$A$48,0))/50,0)*50*T78/50,0)*50*'1.General Info'!$A$11/12),"")</f>
        <v/>
      </c>
      <c r="S78" s="98" t="str">
        <f t="shared" si="14"/>
        <v/>
      </c>
      <c r="T78" s="85" t="str">
        <f t="shared" si="15"/>
        <v/>
      </c>
      <c r="U78" s="83" t="str">
        <f>IFERROR(ROUND(ROUND('1.General Info'!$A$10*INDEX('1.General Info'!$C$42:$C$48,MATCH('2.Rent Roll'!C78,'1.General Info'!$A$42:$A$48,0))/50,0)*50*'2.Rent Roll'!T78/50,0)*50,"")</f>
        <v/>
      </c>
      <c r="V78" s="149" t="str">
        <f>IFERROR(INDEX('1.General Info'!$B$42:$B$48,MATCH('2.Rent Roll'!C78,'1.General Info'!$A$42:$A$48,0)),"")</f>
        <v/>
      </c>
      <c r="X78" s="87" t="str">
        <f>IFERROR(IF(C78="SRO",MAX(MIN(ROUND(ROUND('1.General Info'!$A$10*INDEX('1.General Info'!$C$42:$C$48,MATCH('2.Rent Roll'!C78,'1.General Info'!$A$42:$A$48,0))/50,0)*50*O78/50,0)*50*'1.General Info'!$A$11/12*0.75,IF(Q78="No",ROUND(ROUND('1.General Info'!$A$10*INDEX('1.General Info'!$C$42:$C$48,MATCH('2.Rent Roll'!C78,'1.General Info'!$A$42:$A$48,0))/50,0)*50*P78/50,0)*50*'1.General Info'!$A$11/12*0.75,IFERROR(ROUND(ROUND('1.General Info'!$A$10*INDEX('1.General Info'!$C$42:$C$48,MATCH('2.Rent Roll'!C78,'1.General Info'!$A$42:$A$48,0))/50,0)*50*(MIN(O78,P78)*COUNTIFS($C$11:$C$160,"&lt;&gt;",$Q$11:$Q$160,"Yes")-SUMIFS($M$11:$M$160,$C$11:$C$160,"&lt;&gt;",$Q$11:$Q$160,"Yes")+M78)/50,0)*50*'1.General Info'!$A$11/12*0.75,0))),ROUND(ROUND('1.General Info'!$A$10*INDEX('1.General Info'!$C$42:$C$48,MATCH('2.Rent Roll'!C78,'1.General Info'!$A$42:$A$48,0))/50,0)*50*N78/50,0)*50*'1.General Info'!$A$11/12*0.75),MAX(MIN(ROUND(ROUND('1.General Info'!$A$10*INDEX('1.General Info'!$C$42:$C$48,MATCH('2.Rent Roll'!C78,'1.General Info'!$A$42:$A$48,0))/50,0)*50*O78/50,0)*50*'1.General Info'!$A$11/12,IF(Q78="No",ROUND(ROUND('1.General Info'!$A$10*INDEX('1.General Info'!$C$42:$C$48,MATCH('2.Rent Roll'!C78,'1.General Info'!$A$42:$A$48,0))/50,0)*50*P78/50,0)*50*'1.General Info'!$A$11/12,IFERROR(ROUND(ROUND('1.General Info'!$A$10*INDEX('1.General Info'!$C$42:$C$48,MATCH('2.Rent Roll'!C78,'1.General Info'!$A$42:$A$48,0))/50,0)*50*(MIN(O78,P78)*COUNTIFS($C$11:$C$160,"&lt;&gt;",$Q$11:$Q$160,"Yes")-SUMIFS($M$11:$M$160,$C$11:$C$160,"&lt;&gt;",$Q$11:$Q$160,"Yes")+M78)/50,0)*50*'1.General Info'!$A$11/12,0))),ROUND(ROUND('1.General Info'!$A$10*INDEX('1.General Info'!$C$42:$C$48,MATCH('2.Rent Roll'!C78,'1.General Info'!$A$42:$A$48,0))/50,0)*50*N78/50,0)*50*'1.General Info'!$A$11/12)),"")</f>
        <v/>
      </c>
      <c r="Y78" s="98" t="str">
        <f t="shared" si="9"/>
        <v/>
      </c>
      <c r="Z78" s="85" t="str">
        <f>IFERROR(IF(C78="SRO",(SUM(X78)/0.75*12*(1/'1.General Info'!$A$11))/(ROUND(('1.General Info'!$A$10*INDEX('1.General Info'!$C$42:$C$48,MATCH('2.Rent Roll'!C78,'1.General Info'!$A$42:$A$48,0)))/50,0)*50),(SUM(X78)*12*(1/'1.General Info'!$A$11))/(ROUND(('1.General Info'!$A$10*INDEX('1.General Info'!$C$42:$C$48,MATCH('2.Rent Roll'!C78,'1.General Info'!$A$42:$A$48,0)))/50,0)*50)),"")</f>
        <v/>
      </c>
      <c r="AA78" s="83" t="str">
        <f>IFERROR(ROUND(ROUND('1.General Info'!$A$10*INDEX('1.General Info'!$C$42:$C$48,MATCH('2.Rent Roll'!C78,'1.General Info'!$A$42:$A$48,0))/50,0)*50*'2.Rent Roll'!Z78/50,0)*50,"")</f>
        <v/>
      </c>
      <c r="AB78" s="88" t="str">
        <f>IFERROR(INDEX('1.General Info'!$B$42:$B$48,MATCH('2.Rent Roll'!C78,'1.General Info'!$A$42:$A$48,0)),"")</f>
        <v/>
      </c>
    </row>
    <row r="79" spans="1:28">
      <c r="A79" s="81">
        <f t="shared" si="16"/>
        <v>69</v>
      </c>
      <c r="B79" s="93"/>
      <c r="C79" s="93"/>
      <c r="D79" s="93"/>
      <c r="E79" s="84"/>
      <c r="F79" s="118" t="str">
        <f>IF(E79="","",IFERROR(E79/(ROUND(INDEX('1.General Info'!$I$41:$I$48,MATCH('2.Rent Roll'!D79,'1.General Info'!$H$41:$H$48,0))*'1.General Info'!$A$10/50,0)*50),""))</f>
        <v/>
      </c>
      <c r="G79" s="93"/>
      <c r="H79" s="93"/>
      <c r="I79" s="82"/>
      <c r="J79" s="83" t="str">
        <f>IFERROR(HLOOKUP(C79,'1.General Info'!$D$26:$J$32,7,FALSE),"")</f>
        <v/>
      </c>
      <c r="K79" s="145"/>
      <c r="L79" s="84"/>
      <c r="M79" s="85" t="str">
        <f>IFERROR(IF(L79="","",IF(C79="SRO",(SUM(I79:L79)/0.75*12*(1/'1.General Info'!$A$11))/(ROUND(('1.General Info'!$A$10*INDEX('1.General Info'!$C$42:$C$48,MATCH('2.Rent Roll'!C79,'1.General Info'!$A$42:$A$48,0)))/50,0)*50),(SUM(I79:L79)*12*(1/'1.General Info'!$A$11))/(ROUND(('1.General Info'!$A$10*INDEX('1.General Info'!$C$42:$C$48,MATCH('2.Rent Roll'!C79,'1.General Info'!$A$42:$A$48,0)))/50,0)*50))),"")</f>
        <v/>
      </c>
      <c r="N79" s="86" t="str">
        <f t="shared" si="10"/>
        <v/>
      </c>
      <c r="O79" s="86" t="str">
        <f t="shared" si="11"/>
        <v/>
      </c>
      <c r="P79" s="86" t="str">
        <f t="shared" si="12"/>
        <v/>
      </c>
      <c r="Q79" s="94" t="str">
        <f t="shared" si="13"/>
        <v/>
      </c>
      <c r="R79" s="87" t="str">
        <f>IFERROR(IF(C79="SRO",ROUND(ROUND('1.General Info'!$A$10*INDEX('1.General Info'!$C$42:$C$48,MATCH('2.Rent Roll'!C79,'1.General Info'!$A$42:$A$48,0))/50,0)*50*T79/50,0)*50*'1.General Info'!$A$11/12*0.75,ROUND(ROUND('1.General Info'!$A$10*INDEX('1.General Info'!$C$42:$C$48,MATCH('2.Rent Roll'!C79,'1.General Info'!$A$42:$A$48,0))/50,0)*50*T79/50,0)*50*'1.General Info'!$A$11/12),"")</f>
        <v/>
      </c>
      <c r="S79" s="98" t="str">
        <f t="shared" si="14"/>
        <v/>
      </c>
      <c r="T79" s="85" t="str">
        <f t="shared" si="15"/>
        <v/>
      </c>
      <c r="U79" s="83" t="str">
        <f>IFERROR(ROUND(ROUND('1.General Info'!$A$10*INDEX('1.General Info'!$C$42:$C$48,MATCH('2.Rent Roll'!C79,'1.General Info'!$A$42:$A$48,0))/50,0)*50*'2.Rent Roll'!T79/50,0)*50,"")</f>
        <v/>
      </c>
      <c r="V79" s="149" t="str">
        <f>IFERROR(INDEX('1.General Info'!$B$42:$B$48,MATCH('2.Rent Roll'!C79,'1.General Info'!$A$42:$A$48,0)),"")</f>
        <v/>
      </c>
      <c r="X79" s="87" t="str">
        <f>IFERROR(IF(C79="SRO",MAX(MIN(ROUND(ROUND('1.General Info'!$A$10*INDEX('1.General Info'!$C$42:$C$48,MATCH('2.Rent Roll'!C79,'1.General Info'!$A$42:$A$48,0))/50,0)*50*O79/50,0)*50*'1.General Info'!$A$11/12*0.75,IF(Q79="No",ROUND(ROUND('1.General Info'!$A$10*INDEX('1.General Info'!$C$42:$C$48,MATCH('2.Rent Roll'!C79,'1.General Info'!$A$42:$A$48,0))/50,0)*50*P79/50,0)*50*'1.General Info'!$A$11/12*0.75,IFERROR(ROUND(ROUND('1.General Info'!$A$10*INDEX('1.General Info'!$C$42:$C$48,MATCH('2.Rent Roll'!C79,'1.General Info'!$A$42:$A$48,0))/50,0)*50*(MIN(O79,P79)*COUNTIFS($C$11:$C$160,"&lt;&gt;",$Q$11:$Q$160,"Yes")-SUMIFS($M$11:$M$160,$C$11:$C$160,"&lt;&gt;",$Q$11:$Q$160,"Yes")+M79)/50,0)*50*'1.General Info'!$A$11/12*0.75,0))),ROUND(ROUND('1.General Info'!$A$10*INDEX('1.General Info'!$C$42:$C$48,MATCH('2.Rent Roll'!C79,'1.General Info'!$A$42:$A$48,0))/50,0)*50*N79/50,0)*50*'1.General Info'!$A$11/12*0.75),MAX(MIN(ROUND(ROUND('1.General Info'!$A$10*INDEX('1.General Info'!$C$42:$C$48,MATCH('2.Rent Roll'!C79,'1.General Info'!$A$42:$A$48,0))/50,0)*50*O79/50,0)*50*'1.General Info'!$A$11/12,IF(Q79="No",ROUND(ROUND('1.General Info'!$A$10*INDEX('1.General Info'!$C$42:$C$48,MATCH('2.Rent Roll'!C79,'1.General Info'!$A$42:$A$48,0))/50,0)*50*P79/50,0)*50*'1.General Info'!$A$11/12,IFERROR(ROUND(ROUND('1.General Info'!$A$10*INDEX('1.General Info'!$C$42:$C$48,MATCH('2.Rent Roll'!C79,'1.General Info'!$A$42:$A$48,0))/50,0)*50*(MIN(O79,P79)*COUNTIFS($C$11:$C$160,"&lt;&gt;",$Q$11:$Q$160,"Yes")-SUMIFS($M$11:$M$160,$C$11:$C$160,"&lt;&gt;",$Q$11:$Q$160,"Yes")+M79)/50,0)*50*'1.General Info'!$A$11/12,0))),ROUND(ROUND('1.General Info'!$A$10*INDEX('1.General Info'!$C$42:$C$48,MATCH('2.Rent Roll'!C79,'1.General Info'!$A$42:$A$48,0))/50,0)*50*N79/50,0)*50*'1.General Info'!$A$11/12)),"")</f>
        <v/>
      </c>
      <c r="Y79" s="98" t="str">
        <f t="shared" si="9"/>
        <v/>
      </c>
      <c r="Z79" s="85" t="str">
        <f>IFERROR(IF(C79="SRO",(SUM(X79)/0.75*12*(1/'1.General Info'!$A$11))/(ROUND(('1.General Info'!$A$10*INDEX('1.General Info'!$C$42:$C$48,MATCH('2.Rent Roll'!C79,'1.General Info'!$A$42:$A$48,0)))/50,0)*50),(SUM(X79)*12*(1/'1.General Info'!$A$11))/(ROUND(('1.General Info'!$A$10*INDEX('1.General Info'!$C$42:$C$48,MATCH('2.Rent Roll'!C79,'1.General Info'!$A$42:$A$48,0)))/50,0)*50)),"")</f>
        <v/>
      </c>
      <c r="AA79" s="83" t="str">
        <f>IFERROR(ROUND(ROUND('1.General Info'!$A$10*INDEX('1.General Info'!$C$42:$C$48,MATCH('2.Rent Roll'!C79,'1.General Info'!$A$42:$A$48,0))/50,0)*50*'2.Rent Roll'!Z79/50,0)*50,"")</f>
        <v/>
      </c>
      <c r="AB79" s="88" t="str">
        <f>IFERROR(INDEX('1.General Info'!$B$42:$B$48,MATCH('2.Rent Roll'!C79,'1.General Info'!$A$42:$A$48,0)),"")</f>
        <v/>
      </c>
    </row>
    <row r="80" spans="1:28">
      <c r="A80" s="81">
        <f t="shared" si="16"/>
        <v>70</v>
      </c>
      <c r="B80" s="93"/>
      <c r="C80" s="93"/>
      <c r="D80" s="93"/>
      <c r="E80" s="84"/>
      <c r="F80" s="118" t="str">
        <f>IF(E80="","",IFERROR(E80/(ROUND(INDEX('1.General Info'!$I$41:$I$48,MATCH('2.Rent Roll'!D80,'1.General Info'!$H$41:$H$48,0))*'1.General Info'!$A$10/50,0)*50),""))</f>
        <v/>
      </c>
      <c r="G80" s="93"/>
      <c r="H80" s="93"/>
      <c r="I80" s="82"/>
      <c r="J80" s="83" t="str">
        <f>IFERROR(HLOOKUP(C80,'1.General Info'!$D$26:$J$32,7,FALSE),"")</f>
        <v/>
      </c>
      <c r="K80" s="145"/>
      <c r="L80" s="84"/>
      <c r="M80" s="85" t="str">
        <f>IFERROR(IF(L80="","",IF(C80="SRO",(SUM(I80:L80)/0.75*12*(1/'1.General Info'!$A$11))/(ROUND(('1.General Info'!$A$10*INDEX('1.General Info'!$C$42:$C$48,MATCH('2.Rent Roll'!C80,'1.General Info'!$A$42:$A$48,0)))/50,0)*50),(SUM(I80:L80)*12*(1/'1.General Info'!$A$11))/(ROUND(('1.General Info'!$A$10*INDEX('1.General Info'!$C$42:$C$48,MATCH('2.Rent Roll'!C80,'1.General Info'!$A$42:$A$48,0)))/50,0)*50))),"")</f>
        <v/>
      </c>
      <c r="N80" s="86" t="str">
        <f t="shared" si="10"/>
        <v/>
      </c>
      <c r="O80" s="86" t="str">
        <f t="shared" si="11"/>
        <v/>
      </c>
      <c r="P80" s="86" t="str">
        <f t="shared" si="12"/>
        <v/>
      </c>
      <c r="Q80" s="94" t="str">
        <f t="shared" si="13"/>
        <v/>
      </c>
      <c r="R80" s="87" t="str">
        <f>IFERROR(IF(C80="SRO",ROUND(ROUND('1.General Info'!$A$10*INDEX('1.General Info'!$C$42:$C$48,MATCH('2.Rent Roll'!C80,'1.General Info'!$A$42:$A$48,0))/50,0)*50*T80/50,0)*50*'1.General Info'!$A$11/12*0.75,ROUND(ROUND('1.General Info'!$A$10*INDEX('1.General Info'!$C$42:$C$48,MATCH('2.Rent Roll'!C80,'1.General Info'!$A$42:$A$48,0))/50,0)*50*T80/50,0)*50*'1.General Info'!$A$11/12),"")</f>
        <v/>
      </c>
      <c r="S80" s="98" t="str">
        <f t="shared" si="14"/>
        <v/>
      </c>
      <c r="T80" s="85" t="str">
        <f t="shared" si="15"/>
        <v/>
      </c>
      <c r="U80" s="83" t="str">
        <f>IFERROR(ROUND(ROUND('1.General Info'!$A$10*INDEX('1.General Info'!$C$42:$C$48,MATCH('2.Rent Roll'!C80,'1.General Info'!$A$42:$A$48,0))/50,0)*50*'2.Rent Roll'!T80/50,0)*50,"")</f>
        <v/>
      </c>
      <c r="V80" s="149" t="str">
        <f>IFERROR(INDEX('1.General Info'!$B$42:$B$48,MATCH('2.Rent Roll'!C80,'1.General Info'!$A$42:$A$48,0)),"")</f>
        <v/>
      </c>
      <c r="X80" s="87" t="str">
        <f>IFERROR(IF(C80="SRO",MAX(MIN(ROUND(ROUND('1.General Info'!$A$10*INDEX('1.General Info'!$C$42:$C$48,MATCH('2.Rent Roll'!C80,'1.General Info'!$A$42:$A$48,0))/50,0)*50*O80/50,0)*50*'1.General Info'!$A$11/12*0.75,IF(Q80="No",ROUND(ROUND('1.General Info'!$A$10*INDEX('1.General Info'!$C$42:$C$48,MATCH('2.Rent Roll'!C80,'1.General Info'!$A$42:$A$48,0))/50,0)*50*P80/50,0)*50*'1.General Info'!$A$11/12*0.75,IFERROR(ROUND(ROUND('1.General Info'!$A$10*INDEX('1.General Info'!$C$42:$C$48,MATCH('2.Rent Roll'!C80,'1.General Info'!$A$42:$A$48,0))/50,0)*50*(MIN(O80,P80)*COUNTIFS($C$11:$C$160,"&lt;&gt;",$Q$11:$Q$160,"Yes")-SUMIFS($M$11:$M$160,$C$11:$C$160,"&lt;&gt;",$Q$11:$Q$160,"Yes")+M80)/50,0)*50*'1.General Info'!$A$11/12*0.75,0))),ROUND(ROUND('1.General Info'!$A$10*INDEX('1.General Info'!$C$42:$C$48,MATCH('2.Rent Roll'!C80,'1.General Info'!$A$42:$A$48,0))/50,0)*50*N80/50,0)*50*'1.General Info'!$A$11/12*0.75),MAX(MIN(ROUND(ROUND('1.General Info'!$A$10*INDEX('1.General Info'!$C$42:$C$48,MATCH('2.Rent Roll'!C80,'1.General Info'!$A$42:$A$48,0))/50,0)*50*O80/50,0)*50*'1.General Info'!$A$11/12,IF(Q80="No",ROUND(ROUND('1.General Info'!$A$10*INDEX('1.General Info'!$C$42:$C$48,MATCH('2.Rent Roll'!C80,'1.General Info'!$A$42:$A$48,0))/50,0)*50*P80/50,0)*50*'1.General Info'!$A$11/12,IFERROR(ROUND(ROUND('1.General Info'!$A$10*INDEX('1.General Info'!$C$42:$C$48,MATCH('2.Rent Roll'!C80,'1.General Info'!$A$42:$A$48,0))/50,0)*50*(MIN(O80,P80)*COUNTIFS($C$11:$C$160,"&lt;&gt;",$Q$11:$Q$160,"Yes")-SUMIFS($M$11:$M$160,$C$11:$C$160,"&lt;&gt;",$Q$11:$Q$160,"Yes")+M80)/50,0)*50*'1.General Info'!$A$11/12,0))),ROUND(ROUND('1.General Info'!$A$10*INDEX('1.General Info'!$C$42:$C$48,MATCH('2.Rent Roll'!C80,'1.General Info'!$A$42:$A$48,0))/50,0)*50*N80/50,0)*50*'1.General Info'!$A$11/12)),"")</f>
        <v/>
      </c>
      <c r="Y80" s="98" t="str">
        <f t="shared" si="9"/>
        <v/>
      </c>
      <c r="Z80" s="85" t="str">
        <f>IFERROR(IF(C80="SRO",(SUM(X80)/0.75*12*(1/'1.General Info'!$A$11))/(ROUND(('1.General Info'!$A$10*INDEX('1.General Info'!$C$42:$C$48,MATCH('2.Rent Roll'!C80,'1.General Info'!$A$42:$A$48,0)))/50,0)*50),(SUM(X80)*12*(1/'1.General Info'!$A$11))/(ROUND(('1.General Info'!$A$10*INDEX('1.General Info'!$C$42:$C$48,MATCH('2.Rent Roll'!C80,'1.General Info'!$A$42:$A$48,0)))/50,0)*50)),"")</f>
        <v/>
      </c>
      <c r="AA80" s="83" t="str">
        <f>IFERROR(ROUND(ROUND('1.General Info'!$A$10*INDEX('1.General Info'!$C$42:$C$48,MATCH('2.Rent Roll'!C80,'1.General Info'!$A$42:$A$48,0))/50,0)*50*'2.Rent Roll'!Z80/50,0)*50,"")</f>
        <v/>
      </c>
      <c r="AB80" s="88" t="str">
        <f>IFERROR(INDEX('1.General Info'!$B$42:$B$48,MATCH('2.Rent Roll'!C80,'1.General Info'!$A$42:$A$48,0)),"")</f>
        <v/>
      </c>
    </row>
    <row r="81" spans="1:28">
      <c r="A81" s="81">
        <f t="shared" si="16"/>
        <v>71</v>
      </c>
      <c r="B81" s="93"/>
      <c r="C81" s="93"/>
      <c r="D81" s="93"/>
      <c r="E81" s="84"/>
      <c r="F81" s="118" t="str">
        <f>IF(E81="","",IFERROR(E81/(ROUND(INDEX('1.General Info'!$I$41:$I$48,MATCH('2.Rent Roll'!D81,'1.General Info'!$H$41:$H$48,0))*'1.General Info'!$A$10/50,0)*50),""))</f>
        <v/>
      </c>
      <c r="G81" s="93"/>
      <c r="H81" s="93"/>
      <c r="I81" s="82"/>
      <c r="J81" s="83" t="str">
        <f>IFERROR(HLOOKUP(C81,'1.General Info'!$D$26:$J$32,7,FALSE),"")</f>
        <v/>
      </c>
      <c r="K81" s="145"/>
      <c r="L81" s="84"/>
      <c r="M81" s="85" t="str">
        <f>IFERROR(IF(L81="","",IF(C81="SRO",(SUM(I81:L81)/0.75*12*(1/'1.General Info'!$A$11))/(ROUND(('1.General Info'!$A$10*INDEX('1.General Info'!$C$42:$C$48,MATCH('2.Rent Roll'!C81,'1.General Info'!$A$42:$A$48,0)))/50,0)*50),(SUM(I81:L81)*12*(1/'1.General Info'!$A$11))/(ROUND(('1.General Info'!$A$10*INDEX('1.General Info'!$C$42:$C$48,MATCH('2.Rent Roll'!C81,'1.General Info'!$A$42:$A$48,0)))/50,0)*50))),"")</f>
        <v/>
      </c>
      <c r="N81" s="86" t="str">
        <f t="shared" si="10"/>
        <v/>
      </c>
      <c r="O81" s="86" t="str">
        <f t="shared" si="11"/>
        <v/>
      </c>
      <c r="P81" s="86" t="str">
        <f t="shared" si="12"/>
        <v/>
      </c>
      <c r="Q81" s="94" t="str">
        <f t="shared" si="13"/>
        <v/>
      </c>
      <c r="R81" s="87" t="str">
        <f>IFERROR(IF(C81="SRO",ROUND(ROUND('1.General Info'!$A$10*INDEX('1.General Info'!$C$42:$C$48,MATCH('2.Rent Roll'!C81,'1.General Info'!$A$42:$A$48,0))/50,0)*50*T81/50,0)*50*'1.General Info'!$A$11/12*0.75,ROUND(ROUND('1.General Info'!$A$10*INDEX('1.General Info'!$C$42:$C$48,MATCH('2.Rent Roll'!C81,'1.General Info'!$A$42:$A$48,0))/50,0)*50*T81/50,0)*50*'1.General Info'!$A$11/12),"")</f>
        <v/>
      </c>
      <c r="S81" s="98" t="str">
        <f t="shared" si="14"/>
        <v/>
      </c>
      <c r="T81" s="85" t="str">
        <f t="shared" si="15"/>
        <v/>
      </c>
      <c r="U81" s="83" t="str">
        <f>IFERROR(ROUND(ROUND('1.General Info'!$A$10*INDEX('1.General Info'!$C$42:$C$48,MATCH('2.Rent Roll'!C81,'1.General Info'!$A$42:$A$48,0))/50,0)*50*'2.Rent Roll'!T81/50,0)*50,"")</f>
        <v/>
      </c>
      <c r="V81" s="149" t="str">
        <f>IFERROR(INDEX('1.General Info'!$B$42:$B$48,MATCH('2.Rent Roll'!C81,'1.General Info'!$A$42:$A$48,0)),"")</f>
        <v/>
      </c>
      <c r="X81" s="87" t="str">
        <f>IFERROR(IF(C81="SRO",MAX(MIN(ROUND(ROUND('1.General Info'!$A$10*INDEX('1.General Info'!$C$42:$C$48,MATCH('2.Rent Roll'!C81,'1.General Info'!$A$42:$A$48,0))/50,0)*50*O81/50,0)*50*'1.General Info'!$A$11/12*0.75,IF(Q81="No",ROUND(ROUND('1.General Info'!$A$10*INDEX('1.General Info'!$C$42:$C$48,MATCH('2.Rent Roll'!C81,'1.General Info'!$A$42:$A$48,0))/50,0)*50*P81/50,0)*50*'1.General Info'!$A$11/12*0.75,IFERROR(ROUND(ROUND('1.General Info'!$A$10*INDEX('1.General Info'!$C$42:$C$48,MATCH('2.Rent Roll'!C81,'1.General Info'!$A$42:$A$48,0))/50,0)*50*(MIN(O81,P81)*COUNTIFS($C$11:$C$160,"&lt;&gt;",$Q$11:$Q$160,"Yes")-SUMIFS($M$11:$M$160,$C$11:$C$160,"&lt;&gt;",$Q$11:$Q$160,"Yes")+M81)/50,0)*50*'1.General Info'!$A$11/12*0.75,0))),ROUND(ROUND('1.General Info'!$A$10*INDEX('1.General Info'!$C$42:$C$48,MATCH('2.Rent Roll'!C81,'1.General Info'!$A$42:$A$48,0))/50,0)*50*N81/50,0)*50*'1.General Info'!$A$11/12*0.75),MAX(MIN(ROUND(ROUND('1.General Info'!$A$10*INDEX('1.General Info'!$C$42:$C$48,MATCH('2.Rent Roll'!C81,'1.General Info'!$A$42:$A$48,0))/50,0)*50*O81/50,0)*50*'1.General Info'!$A$11/12,IF(Q81="No",ROUND(ROUND('1.General Info'!$A$10*INDEX('1.General Info'!$C$42:$C$48,MATCH('2.Rent Roll'!C81,'1.General Info'!$A$42:$A$48,0))/50,0)*50*P81/50,0)*50*'1.General Info'!$A$11/12,IFERROR(ROUND(ROUND('1.General Info'!$A$10*INDEX('1.General Info'!$C$42:$C$48,MATCH('2.Rent Roll'!C81,'1.General Info'!$A$42:$A$48,0))/50,0)*50*(MIN(O81,P81)*COUNTIFS($C$11:$C$160,"&lt;&gt;",$Q$11:$Q$160,"Yes")-SUMIFS($M$11:$M$160,$C$11:$C$160,"&lt;&gt;",$Q$11:$Q$160,"Yes")+M81)/50,0)*50*'1.General Info'!$A$11/12,0))),ROUND(ROUND('1.General Info'!$A$10*INDEX('1.General Info'!$C$42:$C$48,MATCH('2.Rent Roll'!C81,'1.General Info'!$A$42:$A$48,0))/50,0)*50*N81/50,0)*50*'1.General Info'!$A$11/12)),"")</f>
        <v/>
      </c>
      <c r="Y81" s="98" t="str">
        <f t="shared" si="9"/>
        <v/>
      </c>
      <c r="Z81" s="85" t="str">
        <f>IFERROR(IF(C81="SRO",(SUM(X81)/0.75*12*(1/'1.General Info'!$A$11))/(ROUND(('1.General Info'!$A$10*INDEX('1.General Info'!$C$42:$C$48,MATCH('2.Rent Roll'!C81,'1.General Info'!$A$42:$A$48,0)))/50,0)*50),(SUM(X81)*12*(1/'1.General Info'!$A$11))/(ROUND(('1.General Info'!$A$10*INDEX('1.General Info'!$C$42:$C$48,MATCH('2.Rent Roll'!C81,'1.General Info'!$A$42:$A$48,0)))/50,0)*50)),"")</f>
        <v/>
      </c>
      <c r="AA81" s="83" t="str">
        <f>IFERROR(ROUND(ROUND('1.General Info'!$A$10*INDEX('1.General Info'!$C$42:$C$48,MATCH('2.Rent Roll'!C81,'1.General Info'!$A$42:$A$48,0))/50,0)*50*'2.Rent Roll'!Z81/50,0)*50,"")</f>
        <v/>
      </c>
      <c r="AB81" s="88" t="str">
        <f>IFERROR(INDEX('1.General Info'!$B$42:$B$48,MATCH('2.Rent Roll'!C81,'1.General Info'!$A$42:$A$48,0)),"")</f>
        <v/>
      </c>
    </row>
    <row r="82" spans="1:28">
      <c r="A82" s="81">
        <f t="shared" si="16"/>
        <v>72</v>
      </c>
      <c r="B82" s="93"/>
      <c r="C82" s="93"/>
      <c r="D82" s="93"/>
      <c r="E82" s="84"/>
      <c r="F82" s="118" t="str">
        <f>IF(E82="","",IFERROR(E82/(ROUND(INDEX('1.General Info'!$I$41:$I$48,MATCH('2.Rent Roll'!D82,'1.General Info'!$H$41:$H$48,0))*'1.General Info'!$A$10/50,0)*50),""))</f>
        <v/>
      </c>
      <c r="G82" s="93"/>
      <c r="H82" s="93"/>
      <c r="I82" s="82"/>
      <c r="J82" s="83" t="str">
        <f>IFERROR(HLOOKUP(C82,'1.General Info'!$D$26:$J$32,7,FALSE),"")</f>
        <v/>
      </c>
      <c r="K82" s="145"/>
      <c r="L82" s="84"/>
      <c r="M82" s="85" t="str">
        <f>IFERROR(IF(L82="","",IF(C82="SRO",(SUM(I82:L82)/0.75*12*(1/'1.General Info'!$A$11))/(ROUND(('1.General Info'!$A$10*INDEX('1.General Info'!$C$42:$C$48,MATCH('2.Rent Roll'!C82,'1.General Info'!$A$42:$A$48,0)))/50,0)*50),(SUM(I82:L82)*12*(1/'1.General Info'!$A$11))/(ROUND(('1.General Info'!$A$10*INDEX('1.General Info'!$C$42:$C$48,MATCH('2.Rent Roll'!C82,'1.General Info'!$A$42:$A$48,0)))/50,0)*50))),"")</f>
        <v/>
      </c>
      <c r="N82" s="86" t="str">
        <f t="shared" si="10"/>
        <v/>
      </c>
      <c r="O82" s="86" t="str">
        <f t="shared" si="11"/>
        <v/>
      </c>
      <c r="P82" s="86" t="str">
        <f t="shared" si="12"/>
        <v/>
      </c>
      <c r="Q82" s="94" t="str">
        <f t="shared" si="13"/>
        <v/>
      </c>
      <c r="R82" s="87" t="str">
        <f>IFERROR(IF(C82="SRO",ROUND(ROUND('1.General Info'!$A$10*INDEX('1.General Info'!$C$42:$C$48,MATCH('2.Rent Roll'!C82,'1.General Info'!$A$42:$A$48,0))/50,0)*50*T82/50,0)*50*'1.General Info'!$A$11/12*0.75,ROUND(ROUND('1.General Info'!$A$10*INDEX('1.General Info'!$C$42:$C$48,MATCH('2.Rent Roll'!C82,'1.General Info'!$A$42:$A$48,0))/50,0)*50*T82/50,0)*50*'1.General Info'!$A$11/12),"")</f>
        <v/>
      </c>
      <c r="S82" s="98" t="str">
        <f t="shared" si="14"/>
        <v/>
      </c>
      <c r="T82" s="85" t="str">
        <f t="shared" si="15"/>
        <v/>
      </c>
      <c r="U82" s="83" t="str">
        <f>IFERROR(ROUND(ROUND('1.General Info'!$A$10*INDEX('1.General Info'!$C$42:$C$48,MATCH('2.Rent Roll'!C82,'1.General Info'!$A$42:$A$48,0))/50,0)*50*'2.Rent Roll'!T82/50,0)*50,"")</f>
        <v/>
      </c>
      <c r="V82" s="149" t="str">
        <f>IFERROR(INDEX('1.General Info'!$B$42:$B$48,MATCH('2.Rent Roll'!C82,'1.General Info'!$A$42:$A$48,0)),"")</f>
        <v/>
      </c>
      <c r="X82" s="87" t="str">
        <f>IFERROR(IF(C82="SRO",MAX(MIN(ROUND(ROUND('1.General Info'!$A$10*INDEX('1.General Info'!$C$42:$C$48,MATCH('2.Rent Roll'!C82,'1.General Info'!$A$42:$A$48,0))/50,0)*50*O82/50,0)*50*'1.General Info'!$A$11/12*0.75,IF(Q82="No",ROUND(ROUND('1.General Info'!$A$10*INDEX('1.General Info'!$C$42:$C$48,MATCH('2.Rent Roll'!C82,'1.General Info'!$A$42:$A$48,0))/50,0)*50*P82/50,0)*50*'1.General Info'!$A$11/12*0.75,IFERROR(ROUND(ROUND('1.General Info'!$A$10*INDEX('1.General Info'!$C$42:$C$48,MATCH('2.Rent Roll'!C82,'1.General Info'!$A$42:$A$48,0))/50,0)*50*(MIN(O82,P82)*COUNTIFS($C$11:$C$160,"&lt;&gt;",$Q$11:$Q$160,"Yes")-SUMIFS($M$11:$M$160,$C$11:$C$160,"&lt;&gt;",$Q$11:$Q$160,"Yes")+M82)/50,0)*50*'1.General Info'!$A$11/12*0.75,0))),ROUND(ROUND('1.General Info'!$A$10*INDEX('1.General Info'!$C$42:$C$48,MATCH('2.Rent Roll'!C82,'1.General Info'!$A$42:$A$48,0))/50,0)*50*N82/50,0)*50*'1.General Info'!$A$11/12*0.75),MAX(MIN(ROUND(ROUND('1.General Info'!$A$10*INDEX('1.General Info'!$C$42:$C$48,MATCH('2.Rent Roll'!C82,'1.General Info'!$A$42:$A$48,0))/50,0)*50*O82/50,0)*50*'1.General Info'!$A$11/12,IF(Q82="No",ROUND(ROUND('1.General Info'!$A$10*INDEX('1.General Info'!$C$42:$C$48,MATCH('2.Rent Roll'!C82,'1.General Info'!$A$42:$A$48,0))/50,0)*50*P82/50,0)*50*'1.General Info'!$A$11/12,IFERROR(ROUND(ROUND('1.General Info'!$A$10*INDEX('1.General Info'!$C$42:$C$48,MATCH('2.Rent Roll'!C82,'1.General Info'!$A$42:$A$48,0))/50,0)*50*(MIN(O82,P82)*COUNTIFS($C$11:$C$160,"&lt;&gt;",$Q$11:$Q$160,"Yes")-SUMIFS($M$11:$M$160,$C$11:$C$160,"&lt;&gt;",$Q$11:$Q$160,"Yes")+M82)/50,0)*50*'1.General Info'!$A$11/12,0))),ROUND(ROUND('1.General Info'!$A$10*INDEX('1.General Info'!$C$42:$C$48,MATCH('2.Rent Roll'!C82,'1.General Info'!$A$42:$A$48,0))/50,0)*50*N82/50,0)*50*'1.General Info'!$A$11/12)),"")</f>
        <v/>
      </c>
      <c r="Y82" s="98" t="str">
        <f t="shared" si="9"/>
        <v/>
      </c>
      <c r="Z82" s="85" t="str">
        <f>IFERROR(IF(C82="SRO",(SUM(X82)/0.75*12*(1/'1.General Info'!$A$11))/(ROUND(('1.General Info'!$A$10*INDEX('1.General Info'!$C$42:$C$48,MATCH('2.Rent Roll'!C82,'1.General Info'!$A$42:$A$48,0)))/50,0)*50),(SUM(X82)*12*(1/'1.General Info'!$A$11))/(ROUND(('1.General Info'!$A$10*INDEX('1.General Info'!$C$42:$C$48,MATCH('2.Rent Roll'!C82,'1.General Info'!$A$42:$A$48,0)))/50,0)*50)),"")</f>
        <v/>
      </c>
      <c r="AA82" s="83" t="str">
        <f>IFERROR(ROUND(ROUND('1.General Info'!$A$10*INDEX('1.General Info'!$C$42:$C$48,MATCH('2.Rent Roll'!C82,'1.General Info'!$A$42:$A$48,0))/50,0)*50*'2.Rent Roll'!Z82/50,0)*50,"")</f>
        <v/>
      </c>
      <c r="AB82" s="88" t="str">
        <f>IFERROR(INDEX('1.General Info'!$B$42:$B$48,MATCH('2.Rent Roll'!C82,'1.General Info'!$A$42:$A$48,0)),"")</f>
        <v/>
      </c>
    </row>
    <row r="83" spans="1:28">
      <c r="A83" s="81">
        <f t="shared" si="16"/>
        <v>73</v>
      </c>
      <c r="B83" s="93"/>
      <c r="C83" s="93"/>
      <c r="D83" s="93"/>
      <c r="E83" s="84"/>
      <c r="F83" s="118" t="str">
        <f>IF(E83="","",IFERROR(E83/(ROUND(INDEX('1.General Info'!$I$41:$I$48,MATCH('2.Rent Roll'!D83,'1.General Info'!$H$41:$H$48,0))*'1.General Info'!$A$10/50,0)*50),""))</f>
        <v/>
      </c>
      <c r="G83" s="93"/>
      <c r="H83" s="93"/>
      <c r="I83" s="82"/>
      <c r="J83" s="83" t="str">
        <f>IFERROR(HLOOKUP(C83,'1.General Info'!$D$26:$J$32,7,FALSE),"")</f>
        <v/>
      </c>
      <c r="K83" s="145"/>
      <c r="L83" s="84"/>
      <c r="M83" s="85" t="str">
        <f>IFERROR(IF(L83="","",IF(C83="SRO",(SUM(I83:L83)/0.75*12*(1/'1.General Info'!$A$11))/(ROUND(('1.General Info'!$A$10*INDEX('1.General Info'!$C$42:$C$48,MATCH('2.Rent Roll'!C83,'1.General Info'!$A$42:$A$48,0)))/50,0)*50),(SUM(I83:L83)*12*(1/'1.General Info'!$A$11))/(ROUND(('1.General Info'!$A$10*INDEX('1.General Info'!$C$42:$C$48,MATCH('2.Rent Roll'!C83,'1.General Info'!$A$42:$A$48,0)))/50,0)*50))),"")</f>
        <v/>
      </c>
      <c r="N83" s="86" t="str">
        <f t="shared" si="10"/>
        <v/>
      </c>
      <c r="O83" s="86" t="str">
        <f t="shared" si="11"/>
        <v/>
      </c>
      <c r="P83" s="86" t="str">
        <f t="shared" si="12"/>
        <v/>
      </c>
      <c r="Q83" s="94" t="str">
        <f t="shared" si="13"/>
        <v/>
      </c>
      <c r="R83" s="87" t="str">
        <f>IFERROR(IF(C83="SRO",ROUND(ROUND('1.General Info'!$A$10*INDEX('1.General Info'!$C$42:$C$48,MATCH('2.Rent Roll'!C83,'1.General Info'!$A$42:$A$48,0))/50,0)*50*T83/50,0)*50*'1.General Info'!$A$11/12*0.75,ROUND(ROUND('1.General Info'!$A$10*INDEX('1.General Info'!$C$42:$C$48,MATCH('2.Rent Roll'!C83,'1.General Info'!$A$42:$A$48,0))/50,0)*50*T83/50,0)*50*'1.General Info'!$A$11/12),"")</f>
        <v/>
      </c>
      <c r="S83" s="98" t="str">
        <f t="shared" si="14"/>
        <v/>
      </c>
      <c r="T83" s="85" t="str">
        <f t="shared" si="15"/>
        <v/>
      </c>
      <c r="U83" s="83" t="str">
        <f>IFERROR(ROUND(ROUND('1.General Info'!$A$10*INDEX('1.General Info'!$C$42:$C$48,MATCH('2.Rent Roll'!C83,'1.General Info'!$A$42:$A$48,0))/50,0)*50*'2.Rent Roll'!T83/50,0)*50,"")</f>
        <v/>
      </c>
      <c r="V83" s="149" t="str">
        <f>IFERROR(INDEX('1.General Info'!$B$42:$B$48,MATCH('2.Rent Roll'!C83,'1.General Info'!$A$42:$A$48,0)),"")</f>
        <v/>
      </c>
      <c r="X83" s="87" t="str">
        <f>IFERROR(IF(C83="SRO",MAX(MIN(ROUND(ROUND('1.General Info'!$A$10*INDEX('1.General Info'!$C$42:$C$48,MATCH('2.Rent Roll'!C83,'1.General Info'!$A$42:$A$48,0))/50,0)*50*O83/50,0)*50*'1.General Info'!$A$11/12*0.75,IF(Q83="No",ROUND(ROUND('1.General Info'!$A$10*INDEX('1.General Info'!$C$42:$C$48,MATCH('2.Rent Roll'!C83,'1.General Info'!$A$42:$A$48,0))/50,0)*50*P83/50,0)*50*'1.General Info'!$A$11/12*0.75,IFERROR(ROUND(ROUND('1.General Info'!$A$10*INDEX('1.General Info'!$C$42:$C$48,MATCH('2.Rent Roll'!C83,'1.General Info'!$A$42:$A$48,0))/50,0)*50*(MIN(O83,P83)*COUNTIFS($C$11:$C$160,"&lt;&gt;",$Q$11:$Q$160,"Yes")-SUMIFS($M$11:$M$160,$C$11:$C$160,"&lt;&gt;",$Q$11:$Q$160,"Yes")+M83)/50,0)*50*'1.General Info'!$A$11/12*0.75,0))),ROUND(ROUND('1.General Info'!$A$10*INDEX('1.General Info'!$C$42:$C$48,MATCH('2.Rent Roll'!C83,'1.General Info'!$A$42:$A$48,0))/50,0)*50*N83/50,0)*50*'1.General Info'!$A$11/12*0.75),MAX(MIN(ROUND(ROUND('1.General Info'!$A$10*INDEX('1.General Info'!$C$42:$C$48,MATCH('2.Rent Roll'!C83,'1.General Info'!$A$42:$A$48,0))/50,0)*50*O83/50,0)*50*'1.General Info'!$A$11/12,IF(Q83="No",ROUND(ROUND('1.General Info'!$A$10*INDEX('1.General Info'!$C$42:$C$48,MATCH('2.Rent Roll'!C83,'1.General Info'!$A$42:$A$48,0))/50,0)*50*P83/50,0)*50*'1.General Info'!$A$11/12,IFERROR(ROUND(ROUND('1.General Info'!$A$10*INDEX('1.General Info'!$C$42:$C$48,MATCH('2.Rent Roll'!C83,'1.General Info'!$A$42:$A$48,0))/50,0)*50*(MIN(O83,P83)*COUNTIFS($C$11:$C$160,"&lt;&gt;",$Q$11:$Q$160,"Yes")-SUMIFS($M$11:$M$160,$C$11:$C$160,"&lt;&gt;",$Q$11:$Q$160,"Yes")+M83)/50,0)*50*'1.General Info'!$A$11/12,0))),ROUND(ROUND('1.General Info'!$A$10*INDEX('1.General Info'!$C$42:$C$48,MATCH('2.Rent Roll'!C83,'1.General Info'!$A$42:$A$48,0))/50,0)*50*N83/50,0)*50*'1.General Info'!$A$11/12)),"")</f>
        <v/>
      </c>
      <c r="Y83" s="98" t="str">
        <f t="shared" si="9"/>
        <v/>
      </c>
      <c r="Z83" s="85" t="str">
        <f>IFERROR(IF(C83="SRO",(SUM(X83)/0.75*12*(1/'1.General Info'!$A$11))/(ROUND(('1.General Info'!$A$10*INDEX('1.General Info'!$C$42:$C$48,MATCH('2.Rent Roll'!C83,'1.General Info'!$A$42:$A$48,0)))/50,0)*50),(SUM(X83)*12*(1/'1.General Info'!$A$11))/(ROUND(('1.General Info'!$A$10*INDEX('1.General Info'!$C$42:$C$48,MATCH('2.Rent Roll'!C83,'1.General Info'!$A$42:$A$48,0)))/50,0)*50)),"")</f>
        <v/>
      </c>
      <c r="AA83" s="83" t="str">
        <f>IFERROR(ROUND(ROUND('1.General Info'!$A$10*INDEX('1.General Info'!$C$42:$C$48,MATCH('2.Rent Roll'!C83,'1.General Info'!$A$42:$A$48,0))/50,0)*50*'2.Rent Roll'!Z83/50,0)*50,"")</f>
        <v/>
      </c>
      <c r="AB83" s="88" t="str">
        <f>IFERROR(INDEX('1.General Info'!$B$42:$B$48,MATCH('2.Rent Roll'!C83,'1.General Info'!$A$42:$A$48,0)),"")</f>
        <v/>
      </c>
    </row>
    <row r="84" spans="1:28">
      <c r="A84" s="81">
        <f t="shared" si="16"/>
        <v>74</v>
      </c>
      <c r="B84" s="93"/>
      <c r="C84" s="93"/>
      <c r="D84" s="93"/>
      <c r="E84" s="84"/>
      <c r="F84" s="118" t="str">
        <f>IF(E84="","",IFERROR(E84/(ROUND(INDEX('1.General Info'!$I$41:$I$48,MATCH('2.Rent Roll'!D84,'1.General Info'!$H$41:$H$48,0))*'1.General Info'!$A$10/50,0)*50),""))</f>
        <v/>
      </c>
      <c r="G84" s="93"/>
      <c r="H84" s="93"/>
      <c r="I84" s="82"/>
      <c r="J84" s="83" t="str">
        <f>IFERROR(HLOOKUP(C84,'1.General Info'!$D$26:$J$32,7,FALSE),"")</f>
        <v/>
      </c>
      <c r="K84" s="145"/>
      <c r="L84" s="84"/>
      <c r="M84" s="85" t="str">
        <f>IFERROR(IF(L84="","",IF(C84="SRO",(SUM(I84:L84)/0.75*12*(1/'1.General Info'!$A$11))/(ROUND(('1.General Info'!$A$10*INDEX('1.General Info'!$C$42:$C$48,MATCH('2.Rent Roll'!C84,'1.General Info'!$A$42:$A$48,0)))/50,0)*50),(SUM(I84:L84)*12*(1/'1.General Info'!$A$11))/(ROUND(('1.General Info'!$A$10*INDEX('1.General Info'!$C$42:$C$48,MATCH('2.Rent Roll'!C84,'1.General Info'!$A$42:$A$48,0)))/50,0)*50))),"")</f>
        <v/>
      </c>
      <c r="N84" s="86" t="str">
        <f t="shared" si="10"/>
        <v/>
      </c>
      <c r="O84" s="86" t="str">
        <f t="shared" si="11"/>
        <v/>
      </c>
      <c r="P84" s="86" t="str">
        <f t="shared" si="12"/>
        <v/>
      </c>
      <c r="Q84" s="94" t="str">
        <f t="shared" si="13"/>
        <v/>
      </c>
      <c r="R84" s="87" t="str">
        <f>IFERROR(IF(C84="SRO",ROUND(ROUND('1.General Info'!$A$10*INDEX('1.General Info'!$C$42:$C$48,MATCH('2.Rent Roll'!C84,'1.General Info'!$A$42:$A$48,0))/50,0)*50*T84/50,0)*50*'1.General Info'!$A$11/12*0.75,ROUND(ROUND('1.General Info'!$A$10*INDEX('1.General Info'!$C$42:$C$48,MATCH('2.Rent Roll'!C84,'1.General Info'!$A$42:$A$48,0))/50,0)*50*T84/50,0)*50*'1.General Info'!$A$11/12),"")</f>
        <v/>
      </c>
      <c r="S84" s="98" t="str">
        <f t="shared" si="14"/>
        <v/>
      </c>
      <c r="T84" s="85" t="str">
        <f t="shared" si="15"/>
        <v/>
      </c>
      <c r="U84" s="83" t="str">
        <f>IFERROR(ROUND(ROUND('1.General Info'!$A$10*INDEX('1.General Info'!$C$42:$C$48,MATCH('2.Rent Roll'!C84,'1.General Info'!$A$42:$A$48,0))/50,0)*50*'2.Rent Roll'!T84/50,0)*50,"")</f>
        <v/>
      </c>
      <c r="V84" s="149" t="str">
        <f>IFERROR(INDEX('1.General Info'!$B$42:$B$48,MATCH('2.Rent Roll'!C84,'1.General Info'!$A$42:$A$48,0)),"")</f>
        <v/>
      </c>
      <c r="X84" s="87" t="str">
        <f>IFERROR(IF(C84="SRO",MAX(MIN(ROUND(ROUND('1.General Info'!$A$10*INDEX('1.General Info'!$C$42:$C$48,MATCH('2.Rent Roll'!C84,'1.General Info'!$A$42:$A$48,0))/50,0)*50*O84/50,0)*50*'1.General Info'!$A$11/12*0.75,IF(Q84="No",ROUND(ROUND('1.General Info'!$A$10*INDEX('1.General Info'!$C$42:$C$48,MATCH('2.Rent Roll'!C84,'1.General Info'!$A$42:$A$48,0))/50,0)*50*P84/50,0)*50*'1.General Info'!$A$11/12*0.75,IFERROR(ROUND(ROUND('1.General Info'!$A$10*INDEX('1.General Info'!$C$42:$C$48,MATCH('2.Rent Roll'!C84,'1.General Info'!$A$42:$A$48,0))/50,0)*50*(MIN(O84,P84)*COUNTIFS($C$11:$C$160,"&lt;&gt;",$Q$11:$Q$160,"Yes")-SUMIFS($M$11:$M$160,$C$11:$C$160,"&lt;&gt;",$Q$11:$Q$160,"Yes")+M84)/50,0)*50*'1.General Info'!$A$11/12*0.75,0))),ROUND(ROUND('1.General Info'!$A$10*INDEX('1.General Info'!$C$42:$C$48,MATCH('2.Rent Roll'!C84,'1.General Info'!$A$42:$A$48,0))/50,0)*50*N84/50,0)*50*'1.General Info'!$A$11/12*0.75),MAX(MIN(ROUND(ROUND('1.General Info'!$A$10*INDEX('1.General Info'!$C$42:$C$48,MATCH('2.Rent Roll'!C84,'1.General Info'!$A$42:$A$48,0))/50,0)*50*O84/50,0)*50*'1.General Info'!$A$11/12,IF(Q84="No",ROUND(ROUND('1.General Info'!$A$10*INDEX('1.General Info'!$C$42:$C$48,MATCH('2.Rent Roll'!C84,'1.General Info'!$A$42:$A$48,0))/50,0)*50*P84/50,0)*50*'1.General Info'!$A$11/12,IFERROR(ROUND(ROUND('1.General Info'!$A$10*INDEX('1.General Info'!$C$42:$C$48,MATCH('2.Rent Roll'!C84,'1.General Info'!$A$42:$A$48,0))/50,0)*50*(MIN(O84,P84)*COUNTIFS($C$11:$C$160,"&lt;&gt;",$Q$11:$Q$160,"Yes")-SUMIFS($M$11:$M$160,$C$11:$C$160,"&lt;&gt;",$Q$11:$Q$160,"Yes")+M84)/50,0)*50*'1.General Info'!$A$11/12,0))),ROUND(ROUND('1.General Info'!$A$10*INDEX('1.General Info'!$C$42:$C$48,MATCH('2.Rent Roll'!C84,'1.General Info'!$A$42:$A$48,0))/50,0)*50*N84/50,0)*50*'1.General Info'!$A$11/12)),"")</f>
        <v/>
      </c>
      <c r="Y84" s="98" t="str">
        <f t="shared" si="9"/>
        <v/>
      </c>
      <c r="Z84" s="85" t="str">
        <f>IFERROR(IF(C84="SRO",(SUM(X84)/0.75*12*(1/'1.General Info'!$A$11))/(ROUND(('1.General Info'!$A$10*INDEX('1.General Info'!$C$42:$C$48,MATCH('2.Rent Roll'!C84,'1.General Info'!$A$42:$A$48,0)))/50,0)*50),(SUM(X84)*12*(1/'1.General Info'!$A$11))/(ROUND(('1.General Info'!$A$10*INDEX('1.General Info'!$C$42:$C$48,MATCH('2.Rent Roll'!C84,'1.General Info'!$A$42:$A$48,0)))/50,0)*50)),"")</f>
        <v/>
      </c>
      <c r="AA84" s="83" t="str">
        <f>IFERROR(ROUND(ROUND('1.General Info'!$A$10*INDEX('1.General Info'!$C$42:$C$48,MATCH('2.Rent Roll'!C84,'1.General Info'!$A$42:$A$48,0))/50,0)*50*'2.Rent Roll'!Z84/50,0)*50,"")</f>
        <v/>
      </c>
      <c r="AB84" s="88" t="str">
        <f>IFERROR(INDEX('1.General Info'!$B$42:$B$48,MATCH('2.Rent Roll'!C84,'1.General Info'!$A$42:$A$48,0)),"")</f>
        <v/>
      </c>
    </row>
    <row r="85" spans="1:28">
      <c r="A85" s="81">
        <f t="shared" si="16"/>
        <v>75</v>
      </c>
      <c r="B85" s="93"/>
      <c r="C85" s="93"/>
      <c r="D85" s="93"/>
      <c r="E85" s="84"/>
      <c r="F85" s="118" t="str">
        <f>IF(E85="","",IFERROR(E85/(ROUND(INDEX('1.General Info'!$I$41:$I$48,MATCH('2.Rent Roll'!D85,'1.General Info'!$H$41:$H$48,0))*'1.General Info'!$A$10/50,0)*50),""))</f>
        <v/>
      </c>
      <c r="G85" s="93"/>
      <c r="H85" s="93"/>
      <c r="I85" s="82"/>
      <c r="J85" s="83" t="str">
        <f>IFERROR(HLOOKUP(C85,'1.General Info'!$D$26:$J$32,7,FALSE),"")</f>
        <v/>
      </c>
      <c r="K85" s="145"/>
      <c r="L85" s="84"/>
      <c r="M85" s="85" t="str">
        <f>IFERROR(IF(L85="","",IF(C85="SRO",(SUM(I85:L85)/0.75*12*(1/'1.General Info'!$A$11))/(ROUND(('1.General Info'!$A$10*INDEX('1.General Info'!$C$42:$C$48,MATCH('2.Rent Roll'!C85,'1.General Info'!$A$42:$A$48,0)))/50,0)*50),(SUM(I85:L85)*12*(1/'1.General Info'!$A$11))/(ROUND(('1.General Info'!$A$10*INDEX('1.General Info'!$C$42:$C$48,MATCH('2.Rent Roll'!C85,'1.General Info'!$A$42:$A$48,0)))/50,0)*50))),"")</f>
        <v/>
      </c>
      <c r="N85" s="86" t="str">
        <f t="shared" si="10"/>
        <v/>
      </c>
      <c r="O85" s="86" t="str">
        <f t="shared" si="11"/>
        <v/>
      </c>
      <c r="P85" s="86" t="str">
        <f t="shared" si="12"/>
        <v/>
      </c>
      <c r="Q85" s="94" t="str">
        <f t="shared" si="13"/>
        <v/>
      </c>
      <c r="R85" s="87" t="str">
        <f>IFERROR(IF(C85="SRO",ROUND(ROUND('1.General Info'!$A$10*INDEX('1.General Info'!$C$42:$C$48,MATCH('2.Rent Roll'!C85,'1.General Info'!$A$42:$A$48,0))/50,0)*50*T85/50,0)*50*'1.General Info'!$A$11/12*0.75,ROUND(ROUND('1.General Info'!$A$10*INDEX('1.General Info'!$C$42:$C$48,MATCH('2.Rent Roll'!C85,'1.General Info'!$A$42:$A$48,0))/50,0)*50*T85/50,0)*50*'1.General Info'!$A$11/12),"")</f>
        <v/>
      </c>
      <c r="S85" s="98" t="str">
        <f t="shared" si="14"/>
        <v/>
      </c>
      <c r="T85" s="85" t="str">
        <f t="shared" si="15"/>
        <v/>
      </c>
      <c r="U85" s="83" t="str">
        <f>IFERROR(ROUND(ROUND('1.General Info'!$A$10*INDEX('1.General Info'!$C$42:$C$48,MATCH('2.Rent Roll'!C85,'1.General Info'!$A$42:$A$48,0))/50,0)*50*'2.Rent Roll'!T85/50,0)*50,"")</f>
        <v/>
      </c>
      <c r="V85" s="149" t="str">
        <f>IFERROR(INDEX('1.General Info'!$B$42:$B$48,MATCH('2.Rent Roll'!C85,'1.General Info'!$A$42:$A$48,0)),"")</f>
        <v/>
      </c>
      <c r="X85" s="87" t="str">
        <f>IFERROR(IF(C85="SRO",MAX(MIN(ROUND(ROUND('1.General Info'!$A$10*INDEX('1.General Info'!$C$42:$C$48,MATCH('2.Rent Roll'!C85,'1.General Info'!$A$42:$A$48,0))/50,0)*50*O85/50,0)*50*'1.General Info'!$A$11/12*0.75,IF(Q85="No",ROUND(ROUND('1.General Info'!$A$10*INDEX('1.General Info'!$C$42:$C$48,MATCH('2.Rent Roll'!C85,'1.General Info'!$A$42:$A$48,0))/50,0)*50*P85/50,0)*50*'1.General Info'!$A$11/12*0.75,IFERROR(ROUND(ROUND('1.General Info'!$A$10*INDEX('1.General Info'!$C$42:$C$48,MATCH('2.Rent Roll'!C85,'1.General Info'!$A$42:$A$48,0))/50,0)*50*(MIN(O85,P85)*COUNTIFS($C$11:$C$160,"&lt;&gt;",$Q$11:$Q$160,"Yes")-SUMIFS($M$11:$M$160,$C$11:$C$160,"&lt;&gt;",$Q$11:$Q$160,"Yes")+M85)/50,0)*50*'1.General Info'!$A$11/12*0.75,0))),ROUND(ROUND('1.General Info'!$A$10*INDEX('1.General Info'!$C$42:$C$48,MATCH('2.Rent Roll'!C85,'1.General Info'!$A$42:$A$48,0))/50,0)*50*N85/50,0)*50*'1.General Info'!$A$11/12*0.75),MAX(MIN(ROUND(ROUND('1.General Info'!$A$10*INDEX('1.General Info'!$C$42:$C$48,MATCH('2.Rent Roll'!C85,'1.General Info'!$A$42:$A$48,0))/50,0)*50*O85/50,0)*50*'1.General Info'!$A$11/12,IF(Q85="No",ROUND(ROUND('1.General Info'!$A$10*INDEX('1.General Info'!$C$42:$C$48,MATCH('2.Rent Roll'!C85,'1.General Info'!$A$42:$A$48,0))/50,0)*50*P85/50,0)*50*'1.General Info'!$A$11/12,IFERROR(ROUND(ROUND('1.General Info'!$A$10*INDEX('1.General Info'!$C$42:$C$48,MATCH('2.Rent Roll'!C85,'1.General Info'!$A$42:$A$48,0))/50,0)*50*(MIN(O85,P85)*COUNTIFS($C$11:$C$160,"&lt;&gt;",$Q$11:$Q$160,"Yes")-SUMIFS($M$11:$M$160,$C$11:$C$160,"&lt;&gt;",$Q$11:$Q$160,"Yes")+M85)/50,0)*50*'1.General Info'!$A$11/12,0))),ROUND(ROUND('1.General Info'!$A$10*INDEX('1.General Info'!$C$42:$C$48,MATCH('2.Rent Roll'!C85,'1.General Info'!$A$42:$A$48,0))/50,0)*50*N85/50,0)*50*'1.General Info'!$A$11/12)),"")</f>
        <v/>
      </c>
      <c r="Y85" s="98" t="str">
        <f t="shared" si="9"/>
        <v/>
      </c>
      <c r="Z85" s="85" t="str">
        <f>IFERROR(IF(C85="SRO",(SUM(X85)/0.75*12*(1/'1.General Info'!$A$11))/(ROUND(('1.General Info'!$A$10*INDEX('1.General Info'!$C$42:$C$48,MATCH('2.Rent Roll'!C85,'1.General Info'!$A$42:$A$48,0)))/50,0)*50),(SUM(X85)*12*(1/'1.General Info'!$A$11))/(ROUND(('1.General Info'!$A$10*INDEX('1.General Info'!$C$42:$C$48,MATCH('2.Rent Roll'!C85,'1.General Info'!$A$42:$A$48,0)))/50,0)*50)),"")</f>
        <v/>
      </c>
      <c r="AA85" s="83" t="str">
        <f>IFERROR(ROUND(ROUND('1.General Info'!$A$10*INDEX('1.General Info'!$C$42:$C$48,MATCH('2.Rent Roll'!C85,'1.General Info'!$A$42:$A$48,0))/50,0)*50*'2.Rent Roll'!Z85/50,0)*50,"")</f>
        <v/>
      </c>
      <c r="AB85" s="88" t="str">
        <f>IFERROR(INDEX('1.General Info'!$B$42:$B$48,MATCH('2.Rent Roll'!C85,'1.General Info'!$A$42:$A$48,0)),"")</f>
        <v/>
      </c>
    </row>
    <row r="86" spans="1:28">
      <c r="A86" s="81">
        <f t="shared" si="16"/>
        <v>76</v>
      </c>
      <c r="B86" s="93"/>
      <c r="C86" s="93"/>
      <c r="D86" s="93"/>
      <c r="E86" s="84"/>
      <c r="F86" s="118" t="str">
        <f>IF(E86="","",IFERROR(E86/(ROUND(INDEX('1.General Info'!$I$41:$I$48,MATCH('2.Rent Roll'!D86,'1.General Info'!$H$41:$H$48,0))*'1.General Info'!$A$10/50,0)*50),""))</f>
        <v/>
      </c>
      <c r="G86" s="93"/>
      <c r="H86" s="93"/>
      <c r="I86" s="82"/>
      <c r="J86" s="83" t="str">
        <f>IFERROR(HLOOKUP(C86,'1.General Info'!$D$26:$J$32,7,FALSE),"")</f>
        <v/>
      </c>
      <c r="K86" s="145"/>
      <c r="L86" s="84"/>
      <c r="M86" s="85" t="str">
        <f>IFERROR(IF(L86="","",IF(C86="SRO",(SUM(I86:L86)/0.75*12*(1/'1.General Info'!$A$11))/(ROUND(('1.General Info'!$A$10*INDEX('1.General Info'!$C$42:$C$48,MATCH('2.Rent Roll'!C86,'1.General Info'!$A$42:$A$48,0)))/50,0)*50),(SUM(I86:L86)*12*(1/'1.General Info'!$A$11))/(ROUND(('1.General Info'!$A$10*INDEX('1.General Info'!$C$42:$C$48,MATCH('2.Rent Roll'!C86,'1.General Info'!$A$42:$A$48,0)))/50,0)*50))),"")</f>
        <v/>
      </c>
      <c r="N86" s="86" t="str">
        <f t="shared" si="10"/>
        <v/>
      </c>
      <c r="O86" s="86" t="str">
        <f t="shared" si="11"/>
        <v/>
      </c>
      <c r="P86" s="86" t="str">
        <f t="shared" si="12"/>
        <v/>
      </c>
      <c r="Q86" s="94" t="str">
        <f t="shared" si="13"/>
        <v/>
      </c>
      <c r="R86" s="87" t="str">
        <f>IFERROR(IF(C86="SRO",ROUND(ROUND('1.General Info'!$A$10*INDEX('1.General Info'!$C$42:$C$48,MATCH('2.Rent Roll'!C86,'1.General Info'!$A$42:$A$48,0))/50,0)*50*T86/50,0)*50*'1.General Info'!$A$11/12*0.75,ROUND(ROUND('1.General Info'!$A$10*INDEX('1.General Info'!$C$42:$C$48,MATCH('2.Rent Roll'!C86,'1.General Info'!$A$42:$A$48,0))/50,0)*50*T86/50,0)*50*'1.General Info'!$A$11/12),"")</f>
        <v/>
      </c>
      <c r="S86" s="98" t="str">
        <f t="shared" si="14"/>
        <v/>
      </c>
      <c r="T86" s="85" t="str">
        <f t="shared" si="15"/>
        <v/>
      </c>
      <c r="U86" s="83" t="str">
        <f>IFERROR(ROUND(ROUND('1.General Info'!$A$10*INDEX('1.General Info'!$C$42:$C$48,MATCH('2.Rent Roll'!C86,'1.General Info'!$A$42:$A$48,0))/50,0)*50*'2.Rent Roll'!T86/50,0)*50,"")</f>
        <v/>
      </c>
      <c r="V86" s="149" t="str">
        <f>IFERROR(INDEX('1.General Info'!$B$42:$B$48,MATCH('2.Rent Roll'!C86,'1.General Info'!$A$42:$A$48,0)),"")</f>
        <v/>
      </c>
      <c r="X86" s="87" t="str">
        <f>IFERROR(IF(C86="SRO",MAX(MIN(ROUND(ROUND('1.General Info'!$A$10*INDEX('1.General Info'!$C$42:$C$48,MATCH('2.Rent Roll'!C86,'1.General Info'!$A$42:$A$48,0))/50,0)*50*O86/50,0)*50*'1.General Info'!$A$11/12*0.75,IF(Q86="No",ROUND(ROUND('1.General Info'!$A$10*INDEX('1.General Info'!$C$42:$C$48,MATCH('2.Rent Roll'!C86,'1.General Info'!$A$42:$A$48,0))/50,0)*50*P86/50,0)*50*'1.General Info'!$A$11/12*0.75,IFERROR(ROUND(ROUND('1.General Info'!$A$10*INDEX('1.General Info'!$C$42:$C$48,MATCH('2.Rent Roll'!C86,'1.General Info'!$A$42:$A$48,0))/50,0)*50*(MIN(O86,P86)*COUNTIFS($C$11:$C$160,"&lt;&gt;",$Q$11:$Q$160,"Yes")-SUMIFS($M$11:$M$160,$C$11:$C$160,"&lt;&gt;",$Q$11:$Q$160,"Yes")+M86)/50,0)*50*'1.General Info'!$A$11/12*0.75,0))),ROUND(ROUND('1.General Info'!$A$10*INDEX('1.General Info'!$C$42:$C$48,MATCH('2.Rent Roll'!C86,'1.General Info'!$A$42:$A$48,0))/50,0)*50*N86/50,0)*50*'1.General Info'!$A$11/12*0.75),MAX(MIN(ROUND(ROUND('1.General Info'!$A$10*INDEX('1.General Info'!$C$42:$C$48,MATCH('2.Rent Roll'!C86,'1.General Info'!$A$42:$A$48,0))/50,0)*50*O86/50,0)*50*'1.General Info'!$A$11/12,IF(Q86="No",ROUND(ROUND('1.General Info'!$A$10*INDEX('1.General Info'!$C$42:$C$48,MATCH('2.Rent Roll'!C86,'1.General Info'!$A$42:$A$48,0))/50,0)*50*P86/50,0)*50*'1.General Info'!$A$11/12,IFERROR(ROUND(ROUND('1.General Info'!$A$10*INDEX('1.General Info'!$C$42:$C$48,MATCH('2.Rent Roll'!C86,'1.General Info'!$A$42:$A$48,0))/50,0)*50*(MIN(O86,P86)*COUNTIFS($C$11:$C$160,"&lt;&gt;",$Q$11:$Q$160,"Yes")-SUMIFS($M$11:$M$160,$C$11:$C$160,"&lt;&gt;",$Q$11:$Q$160,"Yes")+M86)/50,0)*50*'1.General Info'!$A$11/12,0))),ROUND(ROUND('1.General Info'!$A$10*INDEX('1.General Info'!$C$42:$C$48,MATCH('2.Rent Roll'!C86,'1.General Info'!$A$42:$A$48,0))/50,0)*50*N86/50,0)*50*'1.General Info'!$A$11/12)),"")</f>
        <v/>
      </c>
      <c r="Y86" s="98" t="str">
        <f t="shared" si="9"/>
        <v/>
      </c>
      <c r="Z86" s="85" t="str">
        <f>IFERROR(IF(C86="SRO",(SUM(X86)/0.75*12*(1/'1.General Info'!$A$11))/(ROUND(('1.General Info'!$A$10*INDEX('1.General Info'!$C$42:$C$48,MATCH('2.Rent Roll'!C86,'1.General Info'!$A$42:$A$48,0)))/50,0)*50),(SUM(X86)*12*(1/'1.General Info'!$A$11))/(ROUND(('1.General Info'!$A$10*INDEX('1.General Info'!$C$42:$C$48,MATCH('2.Rent Roll'!C86,'1.General Info'!$A$42:$A$48,0)))/50,0)*50)),"")</f>
        <v/>
      </c>
      <c r="AA86" s="83" t="str">
        <f>IFERROR(ROUND(ROUND('1.General Info'!$A$10*INDEX('1.General Info'!$C$42:$C$48,MATCH('2.Rent Roll'!C86,'1.General Info'!$A$42:$A$48,0))/50,0)*50*'2.Rent Roll'!Z86/50,0)*50,"")</f>
        <v/>
      </c>
      <c r="AB86" s="88" t="str">
        <f>IFERROR(INDEX('1.General Info'!$B$42:$B$48,MATCH('2.Rent Roll'!C86,'1.General Info'!$A$42:$A$48,0)),"")</f>
        <v/>
      </c>
    </row>
    <row r="87" spans="1:28">
      <c r="A87" s="81">
        <f t="shared" si="16"/>
        <v>77</v>
      </c>
      <c r="B87" s="93"/>
      <c r="C87" s="93"/>
      <c r="D87" s="93"/>
      <c r="E87" s="84"/>
      <c r="F87" s="118" t="str">
        <f>IF(E87="","",IFERROR(E87/(ROUND(INDEX('1.General Info'!$I$41:$I$48,MATCH('2.Rent Roll'!D87,'1.General Info'!$H$41:$H$48,0))*'1.General Info'!$A$10/50,0)*50),""))</f>
        <v/>
      </c>
      <c r="G87" s="93"/>
      <c r="H87" s="93"/>
      <c r="I87" s="82"/>
      <c r="J87" s="83" t="str">
        <f>IFERROR(HLOOKUP(C87,'1.General Info'!$D$26:$J$32,7,FALSE),"")</f>
        <v/>
      </c>
      <c r="K87" s="145"/>
      <c r="L87" s="84"/>
      <c r="M87" s="85" t="str">
        <f>IFERROR(IF(L87="","",IF(C87="SRO",(SUM(I87:L87)/0.75*12*(1/'1.General Info'!$A$11))/(ROUND(('1.General Info'!$A$10*INDEX('1.General Info'!$C$42:$C$48,MATCH('2.Rent Roll'!C87,'1.General Info'!$A$42:$A$48,0)))/50,0)*50),(SUM(I87:L87)*12*(1/'1.General Info'!$A$11))/(ROUND(('1.General Info'!$A$10*INDEX('1.General Info'!$C$42:$C$48,MATCH('2.Rent Roll'!C87,'1.General Info'!$A$42:$A$48,0)))/50,0)*50))),"")</f>
        <v/>
      </c>
      <c r="N87" s="86" t="str">
        <f t="shared" si="10"/>
        <v/>
      </c>
      <c r="O87" s="86" t="str">
        <f t="shared" si="11"/>
        <v/>
      </c>
      <c r="P87" s="86" t="str">
        <f t="shared" si="12"/>
        <v/>
      </c>
      <c r="Q87" s="94" t="str">
        <f t="shared" si="13"/>
        <v/>
      </c>
      <c r="R87" s="87" t="str">
        <f>IFERROR(IF(C87="SRO",ROUND(ROUND('1.General Info'!$A$10*INDEX('1.General Info'!$C$42:$C$48,MATCH('2.Rent Roll'!C87,'1.General Info'!$A$42:$A$48,0))/50,0)*50*T87/50,0)*50*'1.General Info'!$A$11/12*0.75,ROUND(ROUND('1.General Info'!$A$10*INDEX('1.General Info'!$C$42:$C$48,MATCH('2.Rent Roll'!C87,'1.General Info'!$A$42:$A$48,0))/50,0)*50*T87/50,0)*50*'1.General Info'!$A$11/12),"")</f>
        <v/>
      </c>
      <c r="S87" s="98" t="str">
        <f t="shared" si="14"/>
        <v/>
      </c>
      <c r="T87" s="85" t="str">
        <f t="shared" si="15"/>
        <v/>
      </c>
      <c r="U87" s="83" t="str">
        <f>IFERROR(ROUND(ROUND('1.General Info'!$A$10*INDEX('1.General Info'!$C$42:$C$48,MATCH('2.Rent Roll'!C87,'1.General Info'!$A$42:$A$48,0))/50,0)*50*'2.Rent Roll'!T87/50,0)*50,"")</f>
        <v/>
      </c>
      <c r="V87" s="149" t="str">
        <f>IFERROR(INDEX('1.General Info'!$B$42:$B$48,MATCH('2.Rent Roll'!C87,'1.General Info'!$A$42:$A$48,0)),"")</f>
        <v/>
      </c>
      <c r="X87" s="87" t="str">
        <f>IFERROR(IF(C87="SRO",MAX(MIN(ROUND(ROUND('1.General Info'!$A$10*INDEX('1.General Info'!$C$42:$C$48,MATCH('2.Rent Roll'!C87,'1.General Info'!$A$42:$A$48,0))/50,0)*50*O87/50,0)*50*'1.General Info'!$A$11/12*0.75,IF(Q87="No",ROUND(ROUND('1.General Info'!$A$10*INDEX('1.General Info'!$C$42:$C$48,MATCH('2.Rent Roll'!C87,'1.General Info'!$A$42:$A$48,0))/50,0)*50*P87/50,0)*50*'1.General Info'!$A$11/12*0.75,IFERROR(ROUND(ROUND('1.General Info'!$A$10*INDEX('1.General Info'!$C$42:$C$48,MATCH('2.Rent Roll'!C87,'1.General Info'!$A$42:$A$48,0))/50,0)*50*(MIN(O87,P87)*COUNTIFS($C$11:$C$160,"&lt;&gt;",$Q$11:$Q$160,"Yes")-SUMIFS($M$11:$M$160,$C$11:$C$160,"&lt;&gt;",$Q$11:$Q$160,"Yes")+M87)/50,0)*50*'1.General Info'!$A$11/12*0.75,0))),ROUND(ROUND('1.General Info'!$A$10*INDEX('1.General Info'!$C$42:$C$48,MATCH('2.Rent Roll'!C87,'1.General Info'!$A$42:$A$48,0))/50,0)*50*N87/50,0)*50*'1.General Info'!$A$11/12*0.75),MAX(MIN(ROUND(ROUND('1.General Info'!$A$10*INDEX('1.General Info'!$C$42:$C$48,MATCH('2.Rent Roll'!C87,'1.General Info'!$A$42:$A$48,0))/50,0)*50*O87/50,0)*50*'1.General Info'!$A$11/12,IF(Q87="No",ROUND(ROUND('1.General Info'!$A$10*INDEX('1.General Info'!$C$42:$C$48,MATCH('2.Rent Roll'!C87,'1.General Info'!$A$42:$A$48,0))/50,0)*50*P87/50,0)*50*'1.General Info'!$A$11/12,IFERROR(ROUND(ROUND('1.General Info'!$A$10*INDEX('1.General Info'!$C$42:$C$48,MATCH('2.Rent Roll'!C87,'1.General Info'!$A$42:$A$48,0))/50,0)*50*(MIN(O87,P87)*COUNTIFS($C$11:$C$160,"&lt;&gt;",$Q$11:$Q$160,"Yes")-SUMIFS($M$11:$M$160,$C$11:$C$160,"&lt;&gt;",$Q$11:$Q$160,"Yes")+M87)/50,0)*50*'1.General Info'!$A$11/12,0))),ROUND(ROUND('1.General Info'!$A$10*INDEX('1.General Info'!$C$42:$C$48,MATCH('2.Rent Roll'!C87,'1.General Info'!$A$42:$A$48,0))/50,0)*50*N87/50,0)*50*'1.General Info'!$A$11/12)),"")</f>
        <v/>
      </c>
      <c r="Y87" s="98" t="str">
        <f t="shared" si="9"/>
        <v/>
      </c>
      <c r="Z87" s="85" t="str">
        <f>IFERROR(IF(C87="SRO",(SUM(X87)/0.75*12*(1/'1.General Info'!$A$11))/(ROUND(('1.General Info'!$A$10*INDEX('1.General Info'!$C$42:$C$48,MATCH('2.Rent Roll'!C87,'1.General Info'!$A$42:$A$48,0)))/50,0)*50),(SUM(X87)*12*(1/'1.General Info'!$A$11))/(ROUND(('1.General Info'!$A$10*INDEX('1.General Info'!$C$42:$C$48,MATCH('2.Rent Roll'!C87,'1.General Info'!$A$42:$A$48,0)))/50,0)*50)),"")</f>
        <v/>
      </c>
      <c r="AA87" s="83" t="str">
        <f>IFERROR(ROUND(ROUND('1.General Info'!$A$10*INDEX('1.General Info'!$C$42:$C$48,MATCH('2.Rent Roll'!C87,'1.General Info'!$A$42:$A$48,0))/50,0)*50*'2.Rent Roll'!Z87/50,0)*50,"")</f>
        <v/>
      </c>
      <c r="AB87" s="88" t="str">
        <f>IFERROR(INDEX('1.General Info'!$B$42:$B$48,MATCH('2.Rent Roll'!C87,'1.General Info'!$A$42:$A$48,0)),"")</f>
        <v/>
      </c>
    </row>
    <row r="88" spans="1:28">
      <c r="A88" s="81">
        <f t="shared" si="16"/>
        <v>78</v>
      </c>
      <c r="B88" s="93"/>
      <c r="C88" s="93"/>
      <c r="D88" s="93"/>
      <c r="E88" s="84"/>
      <c r="F88" s="118" t="str">
        <f>IF(E88="","",IFERROR(E88/(ROUND(INDEX('1.General Info'!$I$41:$I$48,MATCH('2.Rent Roll'!D88,'1.General Info'!$H$41:$H$48,0))*'1.General Info'!$A$10/50,0)*50),""))</f>
        <v/>
      </c>
      <c r="G88" s="93"/>
      <c r="H88" s="93"/>
      <c r="I88" s="82"/>
      <c r="J88" s="83" t="str">
        <f>IFERROR(HLOOKUP(C88,'1.General Info'!$D$26:$J$32,7,FALSE),"")</f>
        <v/>
      </c>
      <c r="K88" s="145"/>
      <c r="L88" s="84"/>
      <c r="M88" s="85" t="str">
        <f>IFERROR(IF(L88="","",IF(C88="SRO",(SUM(I88:L88)/0.75*12*(1/'1.General Info'!$A$11))/(ROUND(('1.General Info'!$A$10*INDEX('1.General Info'!$C$42:$C$48,MATCH('2.Rent Roll'!C88,'1.General Info'!$A$42:$A$48,0)))/50,0)*50),(SUM(I88:L88)*12*(1/'1.General Info'!$A$11))/(ROUND(('1.General Info'!$A$10*INDEX('1.General Info'!$C$42:$C$48,MATCH('2.Rent Roll'!C88,'1.General Info'!$A$42:$A$48,0)))/50,0)*50))),"")</f>
        <v/>
      </c>
      <c r="N88" s="86" t="str">
        <f t="shared" si="10"/>
        <v/>
      </c>
      <c r="O88" s="86" t="str">
        <f t="shared" si="11"/>
        <v/>
      </c>
      <c r="P88" s="86" t="str">
        <f t="shared" si="12"/>
        <v/>
      </c>
      <c r="Q88" s="94" t="str">
        <f t="shared" si="13"/>
        <v/>
      </c>
      <c r="R88" s="87" t="str">
        <f>IFERROR(IF(C88="SRO",ROUND(ROUND('1.General Info'!$A$10*INDEX('1.General Info'!$C$42:$C$48,MATCH('2.Rent Roll'!C88,'1.General Info'!$A$42:$A$48,0))/50,0)*50*T88/50,0)*50*'1.General Info'!$A$11/12*0.75,ROUND(ROUND('1.General Info'!$A$10*INDEX('1.General Info'!$C$42:$C$48,MATCH('2.Rent Roll'!C88,'1.General Info'!$A$42:$A$48,0))/50,0)*50*T88/50,0)*50*'1.General Info'!$A$11/12),"")</f>
        <v/>
      </c>
      <c r="S88" s="98" t="str">
        <f t="shared" si="14"/>
        <v/>
      </c>
      <c r="T88" s="85" t="str">
        <f t="shared" si="15"/>
        <v/>
      </c>
      <c r="U88" s="83" t="str">
        <f>IFERROR(ROUND(ROUND('1.General Info'!$A$10*INDEX('1.General Info'!$C$42:$C$48,MATCH('2.Rent Roll'!C88,'1.General Info'!$A$42:$A$48,0))/50,0)*50*'2.Rent Roll'!T88/50,0)*50,"")</f>
        <v/>
      </c>
      <c r="V88" s="149" t="str">
        <f>IFERROR(INDEX('1.General Info'!$B$42:$B$48,MATCH('2.Rent Roll'!C88,'1.General Info'!$A$42:$A$48,0)),"")</f>
        <v/>
      </c>
      <c r="X88" s="87" t="str">
        <f>IFERROR(IF(C88="SRO",MAX(MIN(ROUND(ROUND('1.General Info'!$A$10*INDEX('1.General Info'!$C$42:$C$48,MATCH('2.Rent Roll'!C88,'1.General Info'!$A$42:$A$48,0))/50,0)*50*O88/50,0)*50*'1.General Info'!$A$11/12*0.75,IF(Q88="No",ROUND(ROUND('1.General Info'!$A$10*INDEX('1.General Info'!$C$42:$C$48,MATCH('2.Rent Roll'!C88,'1.General Info'!$A$42:$A$48,0))/50,0)*50*P88/50,0)*50*'1.General Info'!$A$11/12*0.75,IFERROR(ROUND(ROUND('1.General Info'!$A$10*INDEX('1.General Info'!$C$42:$C$48,MATCH('2.Rent Roll'!C88,'1.General Info'!$A$42:$A$48,0))/50,0)*50*(MIN(O88,P88)*COUNTIFS($C$11:$C$160,"&lt;&gt;",$Q$11:$Q$160,"Yes")-SUMIFS($M$11:$M$160,$C$11:$C$160,"&lt;&gt;",$Q$11:$Q$160,"Yes")+M88)/50,0)*50*'1.General Info'!$A$11/12*0.75,0))),ROUND(ROUND('1.General Info'!$A$10*INDEX('1.General Info'!$C$42:$C$48,MATCH('2.Rent Roll'!C88,'1.General Info'!$A$42:$A$48,0))/50,0)*50*N88/50,0)*50*'1.General Info'!$A$11/12*0.75),MAX(MIN(ROUND(ROUND('1.General Info'!$A$10*INDEX('1.General Info'!$C$42:$C$48,MATCH('2.Rent Roll'!C88,'1.General Info'!$A$42:$A$48,0))/50,0)*50*O88/50,0)*50*'1.General Info'!$A$11/12,IF(Q88="No",ROUND(ROUND('1.General Info'!$A$10*INDEX('1.General Info'!$C$42:$C$48,MATCH('2.Rent Roll'!C88,'1.General Info'!$A$42:$A$48,0))/50,0)*50*P88/50,0)*50*'1.General Info'!$A$11/12,IFERROR(ROUND(ROUND('1.General Info'!$A$10*INDEX('1.General Info'!$C$42:$C$48,MATCH('2.Rent Roll'!C88,'1.General Info'!$A$42:$A$48,0))/50,0)*50*(MIN(O88,P88)*COUNTIFS($C$11:$C$160,"&lt;&gt;",$Q$11:$Q$160,"Yes")-SUMIFS($M$11:$M$160,$C$11:$C$160,"&lt;&gt;",$Q$11:$Q$160,"Yes")+M88)/50,0)*50*'1.General Info'!$A$11/12,0))),ROUND(ROUND('1.General Info'!$A$10*INDEX('1.General Info'!$C$42:$C$48,MATCH('2.Rent Roll'!C88,'1.General Info'!$A$42:$A$48,0))/50,0)*50*N88/50,0)*50*'1.General Info'!$A$11/12)),"")</f>
        <v/>
      </c>
      <c r="Y88" s="98" t="str">
        <f t="shared" si="9"/>
        <v/>
      </c>
      <c r="Z88" s="85" t="str">
        <f>IFERROR(IF(C88="SRO",(SUM(X88)/0.75*12*(1/'1.General Info'!$A$11))/(ROUND(('1.General Info'!$A$10*INDEX('1.General Info'!$C$42:$C$48,MATCH('2.Rent Roll'!C88,'1.General Info'!$A$42:$A$48,0)))/50,0)*50),(SUM(X88)*12*(1/'1.General Info'!$A$11))/(ROUND(('1.General Info'!$A$10*INDEX('1.General Info'!$C$42:$C$48,MATCH('2.Rent Roll'!C88,'1.General Info'!$A$42:$A$48,0)))/50,0)*50)),"")</f>
        <v/>
      </c>
      <c r="AA88" s="83" t="str">
        <f>IFERROR(ROUND(ROUND('1.General Info'!$A$10*INDEX('1.General Info'!$C$42:$C$48,MATCH('2.Rent Roll'!C88,'1.General Info'!$A$42:$A$48,0))/50,0)*50*'2.Rent Roll'!Z88/50,0)*50,"")</f>
        <v/>
      </c>
      <c r="AB88" s="88" t="str">
        <f>IFERROR(INDEX('1.General Info'!$B$42:$B$48,MATCH('2.Rent Roll'!C88,'1.General Info'!$A$42:$A$48,0)),"")</f>
        <v/>
      </c>
    </row>
    <row r="89" spans="1:28">
      <c r="A89" s="81">
        <f t="shared" si="16"/>
        <v>79</v>
      </c>
      <c r="B89" s="93"/>
      <c r="C89" s="93"/>
      <c r="D89" s="93"/>
      <c r="E89" s="84"/>
      <c r="F89" s="118" t="str">
        <f>IF(E89="","",IFERROR(E89/(ROUND(INDEX('1.General Info'!$I$41:$I$48,MATCH('2.Rent Roll'!D89,'1.General Info'!$H$41:$H$48,0))*'1.General Info'!$A$10/50,0)*50),""))</f>
        <v/>
      </c>
      <c r="G89" s="93"/>
      <c r="H89" s="93"/>
      <c r="I89" s="82"/>
      <c r="J89" s="83" t="str">
        <f>IFERROR(HLOOKUP(C89,'1.General Info'!$D$26:$J$32,7,FALSE),"")</f>
        <v/>
      </c>
      <c r="K89" s="145"/>
      <c r="L89" s="84"/>
      <c r="M89" s="85" t="str">
        <f>IFERROR(IF(L89="","",IF(C89="SRO",(SUM(I89:L89)/0.75*12*(1/'1.General Info'!$A$11))/(ROUND(('1.General Info'!$A$10*INDEX('1.General Info'!$C$42:$C$48,MATCH('2.Rent Roll'!C89,'1.General Info'!$A$42:$A$48,0)))/50,0)*50),(SUM(I89:L89)*12*(1/'1.General Info'!$A$11))/(ROUND(('1.General Info'!$A$10*INDEX('1.General Info'!$C$42:$C$48,MATCH('2.Rent Roll'!C89,'1.General Info'!$A$42:$A$48,0)))/50,0)*50))),"")</f>
        <v/>
      </c>
      <c r="N89" s="86" t="str">
        <f t="shared" si="10"/>
        <v/>
      </c>
      <c r="O89" s="86" t="str">
        <f t="shared" si="11"/>
        <v/>
      </c>
      <c r="P89" s="86" t="str">
        <f t="shared" si="12"/>
        <v/>
      </c>
      <c r="Q89" s="94" t="str">
        <f t="shared" si="13"/>
        <v/>
      </c>
      <c r="R89" s="87" t="str">
        <f>IFERROR(IF(C89="SRO",ROUND(ROUND('1.General Info'!$A$10*INDEX('1.General Info'!$C$42:$C$48,MATCH('2.Rent Roll'!C89,'1.General Info'!$A$42:$A$48,0))/50,0)*50*T89/50,0)*50*'1.General Info'!$A$11/12*0.75,ROUND(ROUND('1.General Info'!$A$10*INDEX('1.General Info'!$C$42:$C$48,MATCH('2.Rent Roll'!C89,'1.General Info'!$A$42:$A$48,0))/50,0)*50*T89/50,0)*50*'1.General Info'!$A$11/12),"")</f>
        <v/>
      </c>
      <c r="S89" s="98" t="str">
        <f t="shared" si="14"/>
        <v/>
      </c>
      <c r="T89" s="85" t="str">
        <f t="shared" si="15"/>
        <v/>
      </c>
      <c r="U89" s="83" t="str">
        <f>IFERROR(ROUND(ROUND('1.General Info'!$A$10*INDEX('1.General Info'!$C$42:$C$48,MATCH('2.Rent Roll'!C89,'1.General Info'!$A$42:$A$48,0))/50,0)*50*'2.Rent Roll'!T89/50,0)*50,"")</f>
        <v/>
      </c>
      <c r="V89" s="149" t="str">
        <f>IFERROR(INDEX('1.General Info'!$B$42:$B$48,MATCH('2.Rent Roll'!C89,'1.General Info'!$A$42:$A$48,0)),"")</f>
        <v/>
      </c>
      <c r="X89" s="87" t="str">
        <f>IFERROR(IF(C89="SRO",MAX(MIN(ROUND(ROUND('1.General Info'!$A$10*INDEX('1.General Info'!$C$42:$C$48,MATCH('2.Rent Roll'!C89,'1.General Info'!$A$42:$A$48,0))/50,0)*50*O89/50,0)*50*'1.General Info'!$A$11/12*0.75,IF(Q89="No",ROUND(ROUND('1.General Info'!$A$10*INDEX('1.General Info'!$C$42:$C$48,MATCH('2.Rent Roll'!C89,'1.General Info'!$A$42:$A$48,0))/50,0)*50*P89/50,0)*50*'1.General Info'!$A$11/12*0.75,IFERROR(ROUND(ROUND('1.General Info'!$A$10*INDEX('1.General Info'!$C$42:$C$48,MATCH('2.Rent Roll'!C89,'1.General Info'!$A$42:$A$48,0))/50,0)*50*(MIN(O89,P89)*COUNTIFS($C$11:$C$160,"&lt;&gt;",$Q$11:$Q$160,"Yes")-SUMIFS($M$11:$M$160,$C$11:$C$160,"&lt;&gt;",$Q$11:$Q$160,"Yes")+M89)/50,0)*50*'1.General Info'!$A$11/12*0.75,0))),ROUND(ROUND('1.General Info'!$A$10*INDEX('1.General Info'!$C$42:$C$48,MATCH('2.Rent Roll'!C89,'1.General Info'!$A$42:$A$48,0))/50,0)*50*N89/50,0)*50*'1.General Info'!$A$11/12*0.75),MAX(MIN(ROUND(ROUND('1.General Info'!$A$10*INDEX('1.General Info'!$C$42:$C$48,MATCH('2.Rent Roll'!C89,'1.General Info'!$A$42:$A$48,0))/50,0)*50*O89/50,0)*50*'1.General Info'!$A$11/12,IF(Q89="No",ROUND(ROUND('1.General Info'!$A$10*INDEX('1.General Info'!$C$42:$C$48,MATCH('2.Rent Roll'!C89,'1.General Info'!$A$42:$A$48,0))/50,0)*50*P89/50,0)*50*'1.General Info'!$A$11/12,IFERROR(ROUND(ROUND('1.General Info'!$A$10*INDEX('1.General Info'!$C$42:$C$48,MATCH('2.Rent Roll'!C89,'1.General Info'!$A$42:$A$48,0))/50,0)*50*(MIN(O89,P89)*COUNTIFS($C$11:$C$160,"&lt;&gt;",$Q$11:$Q$160,"Yes")-SUMIFS($M$11:$M$160,$C$11:$C$160,"&lt;&gt;",$Q$11:$Q$160,"Yes")+M89)/50,0)*50*'1.General Info'!$A$11/12,0))),ROUND(ROUND('1.General Info'!$A$10*INDEX('1.General Info'!$C$42:$C$48,MATCH('2.Rent Roll'!C89,'1.General Info'!$A$42:$A$48,0))/50,0)*50*N89/50,0)*50*'1.General Info'!$A$11/12)),"")</f>
        <v/>
      </c>
      <c r="Y89" s="98" t="str">
        <f t="shared" si="9"/>
        <v/>
      </c>
      <c r="Z89" s="85" t="str">
        <f>IFERROR(IF(C89="SRO",(SUM(X89)/0.75*12*(1/'1.General Info'!$A$11))/(ROUND(('1.General Info'!$A$10*INDEX('1.General Info'!$C$42:$C$48,MATCH('2.Rent Roll'!C89,'1.General Info'!$A$42:$A$48,0)))/50,0)*50),(SUM(X89)*12*(1/'1.General Info'!$A$11))/(ROUND(('1.General Info'!$A$10*INDEX('1.General Info'!$C$42:$C$48,MATCH('2.Rent Roll'!C89,'1.General Info'!$A$42:$A$48,0)))/50,0)*50)),"")</f>
        <v/>
      </c>
      <c r="AA89" s="83" t="str">
        <f>IFERROR(ROUND(ROUND('1.General Info'!$A$10*INDEX('1.General Info'!$C$42:$C$48,MATCH('2.Rent Roll'!C89,'1.General Info'!$A$42:$A$48,0))/50,0)*50*'2.Rent Roll'!Z89/50,0)*50,"")</f>
        <v/>
      </c>
      <c r="AB89" s="88" t="str">
        <f>IFERROR(INDEX('1.General Info'!$B$42:$B$48,MATCH('2.Rent Roll'!C89,'1.General Info'!$A$42:$A$48,0)),"")</f>
        <v/>
      </c>
    </row>
    <row r="90" spans="1:28">
      <c r="A90" s="81">
        <f t="shared" si="16"/>
        <v>80</v>
      </c>
      <c r="B90" s="93"/>
      <c r="C90" s="93"/>
      <c r="D90" s="93"/>
      <c r="E90" s="84"/>
      <c r="F90" s="118" t="str">
        <f>IF(E90="","",IFERROR(E90/(ROUND(INDEX('1.General Info'!$I$41:$I$48,MATCH('2.Rent Roll'!D90,'1.General Info'!$H$41:$H$48,0))*'1.General Info'!$A$10/50,0)*50),""))</f>
        <v/>
      </c>
      <c r="G90" s="93"/>
      <c r="H90" s="93"/>
      <c r="I90" s="82"/>
      <c r="J90" s="83" t="str">
        <f>IFERROR(HLOOKUP(C90,'1.General Info'!$D$26:$J$32,7,FALSE),"")</f>
        <v/>
      </c>
      <c r="K90" s="145"/>
      <c r="L90" s="84"/>
      <c r="M90" s="85" t="str">
        <f>IFERROR(IF(L90="","",IF(C90="SRO",(SUM(I90:L90)/0.75*12*(1/'1.General Info'!$A$11))/(ROUND(('1.General Info'!$A$10*INDEX('1.General Info'!$C$42:$C$48,MATCH('2.Rent Roll'!C90,'1.General Info'!$A$42:$A$48,0)))/50,0)*50),(SUM(I90:L90)*12*(1/'1.General Info'!$A$11))/(ROUND(('1.General Info'!$A$10*INDEX('1.General Info'!$C$42:$C$48,MATCH('2.Rent Roll'!C90,'1.General Info'!$A$42:$A$48,0)))/50,0)*50))),"")</f>
        <v/>
      </c>
      <c r="N90" s="86" t="str">
        <f t="shared" si="10"/>
        <v/>
      </c>
      <c r="O90" s="86" t="str">
        <f t="shared" si="11"/>
        <v/>
      </c>
      <c r="P90" s="86" t="str">
        <f t="shared" si="12"/>
        <v/>
      </c>
      <c r="Q90" s="94" t="str">
        <f t="shared" si="13"/>
        <v/>
      </c>
      <c r="R90" s="87" t="str">
        <f>IFERROR(IF(C90="SRO",ROUND(ROUND('1.General Info'!$A$10*INDEX('1.General Info'!$C$42:$C$48,MATCH('2.Rent Roll'!C90,'1.General Info'!$A$42:$A$48,0))/50,0)*50*T90/50,0)*50*'1.General Info'!$A$11/12*0.75,ROUND(ROUND('1.General Info'!$A$10*INDEX('1.General Info'!$C$42:$C$48,MATCH('2.Rent Roll'!C90,'1.General Info'!$A$42:$A$48,0))/50,0)*50*T90/50,0)*50*'1.General Info'!$A$11/12),"")</f>
        <v/>
      </c>
      <c r="S90" s="98" t="str">
        <f t="shared" si="14"/>
        <v/>
      </c>
      <c r="T90" s="85" t="str">
        <f t="shared" si="15"/>
        <v/>
      </c>
      <c r="U90" s="83" t="str">
        <f>IFERROR(ROUND(ROUND('1.General Info'!$A$10*INDEX('1.General Info'!$C$42:$C$48,MATCH('2.Rent Roll'!C90,'1.General Info'!$A$42:$A$48,0))/50,0)*50*'2.Rent Roll'!T90/50,0)*50,"")</f>
        <v/>
      </c>
      <c r="V90" s="149" t="str">
        <f>IFERROR(INDEX('1.General Info'!$B$42:$B$48,MATCH('2.Rent Roll'!C90,'1.General Info'!$A$42:$A$48,0)),"")</f>
        <v/>
      </c>
      <c r="X90" s="87" t="str">
        <f>IFERROR(IF(C90="SRO",MAX(MIN(ROUND(ROUND('1.General Info'!$A$10*INDEX('1.General Info'!$C$42:$C$48,MATCH('2.Rent Roll'!C90,'1.General Info'!$A$42:$A$48,0))/50,0)*50*O90/50,0)*50*'1.General Info'!$A$11/12*0.75,IF(Q90="No",ROUND(ROUND('1.General Info'!$A$10*INDEX('1.General Info'!$C$42:$C$48,MATCH('2.Rent Roll'!C90,'1.General Info'!$A$42:$A$48,0))/50,0)*50*P90/50,0)*50*'1.General Info'!$A$11/12*0.75,IFERROR(ROUND(ROUND('1.General Info'!$A$10*INDEX('1.General Info'!$C$42:$C$48,MATCH('2.Rent Roll'!C90,'1.General Info'!$A$42:$A$48,0))/50,0)*50*(MIN(O90,P90)*COUNTIFS($C$11:$C$160,"&lt;&gt;",$Q$11:$Q$160,"Yes")-SUMIFS($M$11:$M$160,$C$11:$C$160,"&lt;&gt;",$Q$11:$Q$160,"Yes")+M90)/50,0)*50*'1.General Info'!$A$11/12*0.75,0))),ROUND(ROUND('1.General Info'!$A$10*INDEX('1.General Info'!$C$42:$C$48,MATCH('2.Rent Roll'!C90,'1.General Info'!$A$42:$A$48,0))/50,0)*50*N90/50,0)*50*'1.General Info'!$A$11/12*0.75),MAX(MIN(ROUND(ROUND('1.General Info'!$A$10*INDEX('1.General Info'!$C$42:$C$48,MATCH('2.Rent Roll'!C90,'1.General Info'!$A$42:$A$48,0))/50,0)*50*O90/50,0)*50*'1.General Info'!$A$11/12,IF(Q90="No",ROUND(ROUND('1.General Info'!$A$10*INDEX('1.General Info'!$C$42:$C$48,MATCH('2.Rent Roll'!C90,'1.General Info'!$A$42:$A$48,0))/50,0)*50*P90/50,0)*50*'1.General Info'!$A$11/12,IFERROR(ROUND(ROUND('1.General Info'!$A$10*INDEX('1.General Info'!$C$42:$C$48,MATCH('2.Rent Roll'!C90,'1.General Info'!$A$42:$A$48,0))/50,0)*50*(MIN(O90,P90)*COUNTIFS($C$11:$C$160,"&lt;&gt;",$Q$11:$Q$160,"Yes")-SUMIFS($M$11:$M$160,$C$11:$C$160,"&lt;&gt;",$Q$11:$Q$160,"Yes")+M90)/50,0)*50*'1.General Info'!$A$11/12,0))),ROUND(ROUND('1.General Info'!$A$10*INDEX('1.General Info'!$C$42:$C$48,MATCH('2.Rent Roll'!C90,'1.General Info'!$A$42:$A$48,0))/50,0)*50*N90/50,0)*50*'1.General Info'!$A$11/12)),"")</f>
        <v/>
      </c>
      <c r="Y90" s="98" t="str">
        <f t="shared" si="9"/>
        <v/>
      </c>
      <c r="Z90" s="85" t="str">
        <f>IFERROR(IF(C90="SRO",(SUM(X90)/0.75*12*(1/'1.General Info'!$A$11))/(ROUND(('1.General Info'!$A$10*INDEX('1.General Info'!$C$42:$C$48,MATCH('2.Rent Roll'!C90,'1.General Info'!$A$42:$A$48,0)))/50,0)*50),(SUM(X90)*12*(1/'1.General Info'!$A$11))/(ROUND(('1.General Info'!$A$10*INDEX('1.General Info'!$C$42:$C$48,MATCH('2.Rent Roll'!C90,'1.General Info'!$A$42:$A$48,0)))/50,0)*50)),"")</f>
        <v/>
      </c>
      <c r="AA90" s="83" t="str">
        <f>IFERROR(ROUND(ROUND('1.General Info'!$A$10*INDEX('1.General Info'!$C$42:$C$48,MATCH('2.Rent Roll'!C90,'1.General Info'!$A$42:$A$48,0))/50,0)*50*'2.Rent Roll'!Z90/50,0)*50,"")</f>
        <v/>
      </c>
      <c r="AB90" s="88" t="str">
        <f>IFERROR(INDEX('1.General Info'!$B$42:$B$48,MATCH('2.Rent Roll'!C90,'1.General Info'!$A$42:$A$48,0)),"")</f>
        <v/>
      </c>
    </row>
    <row r="91" spans="1:28">
      <c r="A91" s="81">
        <f t="shared" si="16"/>
        <v>81</v>
      </c>
      <c r="B91" s="93"/>
      <c r="C91" s="93"/>
      <c r="D91" s="93"/>
      <c r="E91" s="84"/>
      <c r="F91" s="118" t="str">
        <f>IF(E91="","",IFERROR(E91/(ROUND(INDEX('1.General Info'!$I$41:$I$48,MATCH('2.Rent Roll'!D91,'1.General Info'!$H$41:$H$48,0))*'1.General Info'!$A$10/50,0)*50),""))</f>
        <v/>
      </c>
      <c r="G91" s="93"/>
      <c r="H91" s="93"/>
      <c r="I91" s="82"/>
      <c r="J91" s="83" t="str">
        <f>IFERROR(HLOOKUP(C91,'1.General Info'!$D$26:$J$32,7,FALSE),"")</f>
        <v/>
      </c>
      <c r="K91" s="145"/>
      <c r="L91" s="84"/>
      <c r="M91" s="85" t="str">
        <f>IFERROR(IF(L91="","",IF(C91="SRO",(SUM(I91:L91)/0.75*12*(1/'1.General Info'!$A$11))/(ROUND(('1.General Info'!$A$10*INDEX('1.General Info'!$C$42:$C$48,MATCH('2.Rent Roll'!C91,'1.General Info'!$A$42:$A$48,0)))/50,0)*50),(SUM(I91:L91)*12*(1/'1.General Info'!$A$11))/(ROUND(('1.General Info'!$A$10*INDEX('1.General Info'!$C$42:$C$48,MATCH('2.Rent Roll'!C91,'1.General Info'!$A$42:$A$48,0)))/50,0)*50))),"")</f>
        <v/>
      </c>
      <c r="N91" s="86" t="str">
        <f t="shared" si="10"/>
        <v/>
      </c>
      <c r="O91" s="86" t="str">
        <f t="shared" si="11"/>
        <v/>
      </c>
      <c r="P91" s="86" t="str">
        <f t="shared" si="12"/>
        <v/>
      </c>
      <c r="Q91" s="94" t="str">
        <f t="shared" si="13"/>
        <v/>
      </c>
      <c r="R91" s="87" t="str">
        <f>IFERROR(IF(C91="SRO",ROUND(ROUND('1.General Info'!$A$10*INDEX('1.General Info'!$C$42:$C$48,MATCH('2.Rent Roll'!C91,'1.General Info'!$A$42:$A$48,0))/50,0)*50*T91/50,0)*50*'1.General Info'!$A$11/12*0.75,ROUND(ROUND('1.General Info'!$A$10*INDEX('1.General Info'!$C$42:$C$48,MATCH('2.Rent Roll'!C91,'1.General Info'!$A$42:$A$48,0))/50,0)*50*T91/50,0)*50*'1.General Info'!$A$11/12),"")</f>
        <v/>
      </c>
      <c r="S91" s="98" t="str">
        <f t="shared" si="14"/>
        <v/>
      </c>
      <c r="T91" s="85" t="str">
        <f t="shared" si="15"/>
        <v/>
      </c>
      <c r="U91" s="83" t="str">
        <f>IFERROR(ROUND(ROUND('1.General Info'!$A$10*INDEX('1.General Info'!$C$42:$C$48,MATCH('2.Rent Roll'!C91,'1.General Info'!$A$42:$A$48,0))/50,0)*50*'2.Rent Roll'!T91/50,0)*50,"")</f>
        <v/>
      </c>
      <c r="V91" s="149" t="str">
        <f>IFERROR(INDEX('1.General Info'!$B$42:$B$48,MATCH('2.Rent Roll'!C91,'1.General Info'!$A$42:$A$48,0)),"")</f>
        <v/>
      </c>
      <c r="X91" s="87" t="str">
        <f>IFERROR(IF(C91="SRO",MAX(MIN(ROUND(ROUND('1.General Info'!$A$10*INDEX('1.General Info'!$C$42:$C$48,MATCH('2.Rent Roll'!C91,'1.General Info'!$A$42:$A$48,0))/50,0)*50*O91/50,0)*50*'1.General Info'!$A$11/12*0.75,IF(Q91="No",ROUND(ROUND('1.General Info'!$A$10*INDEX('1.General Info'!$C$42:$C$48,MATCH('2.Rent Roll'!C91,'1.General Info'!$A$42:$A$48,0))/50,0)*50*P91/50,0)*50*'1.General Info'!$A$11/12*0.75,IFERROR(ROUND(ROUND('1.General Info'!$A$10*INDEX('1.General Info'!$C$42:$C$48,MATCH('2.Rent Roll'!C91,'1.General Info'!$A$42:$A$48,0))/50,0)*50*(MIN(O91,P91)*COUNTIFS($C$11:$C$160,"&lt;&gt;",$Q$11:$Q$160,"Yes")-SUMIFS($M$11:$M$160,$C$11:$C$160,"&lt;&gt;",$Q$11:$Q$160,"Yes")+M91)/50,0)*50*'1.General Info'!$A$11/12*0.75,0))),ROUND(ROUND('1.General Info'!$A$10*INDEX('1.General Info'!$C$42:$C$48,MATCH('2.Rent Roll'!C91,'1.General Info'!$A$42:$A$48,0))/50,0)*50*N91/50,0)*50*'1.General Info'!$A$11/12*0.75),MAX(MIN(ROUND(ROUND('1.General Info'!$A$10*INDEX('1.General Info'!$C$42:$C$48,MATCH('2.Rent Roll'!C91,'1.General Info'!$A$42:$A$48,0))/50,0)*50*O91/50,0)*50*'1.General Info'!$A$11/12,IF(Q91="No",ROUND(ROUND('1.General Info'!$A$10*INDEX('1.General Info'!$C$42:$C$48,MATCH('2.Rent Roll'!C91,'1.General Info'!$A$42:$A$48,0))/50,0)*50*P91/50,0)*50*'1.General Info'!$A$11/12,IFERROR(ROUND(ROUND('1.General Info'!$A$10*INDEX('1.General Info'!$C$42:$C$48,MATCH('2.Rent Roll'!C91,'1.General Info'!$A$42:$A$48,0))/50,0)*50*(MIN(O91,P91)*COUNTIFS($C$11:$C$160,"&lt;&gt;",$Q$11:$Q$160,"Yes")-SUMIFS($M$11:$M$160,$C$11:$C$160,"&lt;&gt;",$Q$11:$Q$160,"Yes")+M91)/50,0)*50*'1.General Info'!$A$11/12,0))),ROUND(ROUND('1.General Info'!$A$10*INDEX('1.General Info'!$C$42:$C$48,MATCH('2.Rent Roll'!C91,'1.General Info'!$A$42:$A$48,0))/50,0)*50*N91/50,0)*50*'1.General Info'!$A$11/12)),"")</f>
        <v/>
      </c>
      <c r="Y91" s="98" t="str">
        <f t="shared" si="9"/>
        <v/>
      </c>
      <c r="Z91" s="85" t="str">
        <f>IFERROR(IF(C91="SRO",(SUM(X91)/0.75*12*(1/'1.General Info'!$A$11))/(ROUND(('1.General Info'!$A$10*INDEX('1.General Info'!$C$42:$C$48,MATCH('2.Rent Roll'!C91,'1.General Info'!$A$42:$A$48,0)))/50,0)*50),(SUM(X91)*12*(1/'1.General Info'!$A$11))/(ROUND(('1.General Info'!$A$10*INDEX('1.General Info'!$C$42:$C$48,MATCH('2.Rent Roll'!C91,'1.General Info'!$A$42:$A$48,0)))/50,0)*50)),"")</f>
        <v/>
      </c>
      <c r="AA91" s="83" t="str">
        <f>IFERROR(ROUND(ROUND('1.General Info'!$A$10*INDEX('1.General Info'!$C$42:$C$48,MATCH('2.Rent Roll'!C91,'1.General Info'!$A$42:$A$48,0))/50,0)*50*'2.Rent Roll'!Z91/50,0)*50,"")</f>
        <v/>
      </c>
      <c r="AB91" s="88" t="str">
        <f>IFERROR(INDEX('1.General Info'!$B$42:$B$48,MATCH('2.Rent Roll'!C91,'1.General Info'!$A$42:$A$48,0)),"")</f>
        <v/>
      </c>
    </row>
    <row r="92" spans="1:28">
      <c r="A92" s="81">
        <f t="shared" si="16"/>
        <v>82</v>
      </c>
      <c r="B92" s="93"/>
      <c r="C92" s="93"/>
      <c r="D92" s="93"/>
      <c r="E92" s="84"/>
      <c r="F92" s="118" t="str">
        <f>IF(E92="","",IFERROR(E92/(ROUND(INDEX('1.General Info'!$I$41:$I$48,MATCH('2.Rent Roll'!D92,'1.General Info'!$H$41:$H$48,0))*'1.General Info'!$A$10/50,0)*50),""))</f>
        <v/>
      </c>
      <c r="G92" s="93"/>
      <c r="H92" s="93"/>
      <c r="I92" s="82"/>
      <c r="J92" s="83" t="str">
        <f>IFERROR(HLOOKUP(C92,'1.General Info'!$D$26:$J$32,7,FALSE),"")</f>
        <v/>
      </c>
      <c r="K92" s="145"/>
      <c r="L92" s="84"/>
      <c r="M92" s="85" t="str">
        <f>IFERROR(IF(L92="","",IF(C92="SRO",(SUM(I92:L92)/0.75*12*(1/'1.General Info'!$A$11))/(ROUND(('1.General Info'!$A$10*INDEX('1.General Info'!$C$42:$C$48,MATCH('2.Rent Roll'!C92,'1.General Info'!$A$42:$A$48,0)))/50,0)*50),(SUM(I92:L92)*12*(1/'1.General Info'!$A$11))/(ROUND(('1.General Info'!$A$10*INDEX('1.General Info'!$C$42:$C$48,MATCH('2.Rent Roll'!C92,'1.General Info'!$A$42:$A$48,0)))/50,0)*50))),"")</f>
        <v/>
      </c>
      <c r="N92" s="86" t="str">
        <f t="shared" si="10"/>
        <v/>
      </c>
      <c r="O92" s="86" t="str">
        <f t="shared" si="11"/>
        <v/>
      </c>
      <c r="P92" s="86" t="str">
        <f t="shared" si="12"/>
        <v/>
      </c>
      <c r="Q92" s="94" t="str">
        <f t="shared" si="13"/>
        <v/>
      </c>
      <c r="R92" s="87" t="str">
        <f>IFERROR(IF(C92="SRO",ROUND(ROUND('1.General Info'!$A$10*INDEX('1.General Info'!$C$42:$C$48,MATCH('2.Rent Roll'!C92,'1.General Info'!$A$42:$A$48,0))/50,0)*50*T92/50,0)*50*'1.General Info'!$A$11/12*0.75,ROUND(ROUND('1.General Info'!$A$10*INDEX('1.General Info'!$C$42:$C$48,MATCH('2.Rent Roll'!C92,'1.General Info'!$A$42:$A$48,0))/50,0)*50*T92/50,0)*50*'1.General Info'!$A$11/12),"")</f>
        <v/>
      </c>
      <c r="S92" s="98" t="str">
        <f t="shared" si="14"/>
        <v/>
      </c>
      <c r="T92" s="85" t="str">
        <f t="shared" si="15"/>
        <v/>
      </c>
      <c r="U92" s="83" t="str">
        <f>IFERROR(ROUND(ROUND('1.General Info'!$A$10*INDEX('1.General Info'!$C$42:$C$48,MATCH('2.Rent Roll'!C92,'1.General Info'!$A$42:$A$48,0))/50,0)*50*'2.Rent Roll'!T92/50,0)*50,"")</f>
        <v/>
      </c>
      <c r="V92" s="149" t="str">
        <f>IFERROR(INDEX('1.General Info'!$B$42:$B$48,MATCH('2.Rent Roll'!C92,'1.General Info'!$A$42:$A$48,0)),"")</f>
        <v/>
      </c>
      <c r="X92" s="87" t="str">
        <f>IFERROR(IF(C92="SRO",MAX(MIN(ROUND(ROUND('1.General Info'!$A$10*INDEX('1.General Info'!$C$42:$C$48,MATCH('2.Rent Roll'!C92,'1.General Info'!$A$42:$A$48,0))/50,0)*50*O92/50,0)*50*'1.General Info'!$A$11/12*0.75,IF(Q92="No",ROUND(ROUND('1.General Info'!$A$10*INDEX('1.General Info'!$C$42:$C$48,MATCH('2.Rent Roll'!C92,'1.General Info'!$A$42:$A$48,0))/50,0)*50*P92/50,0)*50*'1.General Info'!$A$11/12*0.75,IFERROR(ROUND(ROUND('1.General Info'!$A$10*INDEX('1.General Info'!$C$42:$C$48,MATCH('2.Rent Roll'!C92,'1.General Info'!$A$42:$A$48,0))/50,0)*50*(MIN(O92,P92)*COUNTIFS($C$11:$C$160,"&lt;&gt;",$Q$11:$Q$160,"Yes")-SUMIFS($M$11:$M$160,$C$11:$C$160,"&lt;&gt;",$Q$11:$Q$160,"Yes")+M92)/50,0)*50*'1.General Info'!$A$11/12*0.75,0))),ROUND(ROUND('1.General Info'!$A$10*INDEX('1.General Info'!$C$42:$C$48,MATCH('2.Rent Roll'!C92,'1.General Info'!$A$42:$A$48,0))/50,0)*50*N92/50,0)*50*'1.General Info'!$A$11/12*0.75),MAX(MIN(ROUND(ROUND('1.General Info'!$A$10*INDEX('1.General Info'!$C$42:$C$48,MATCH('2.Rent Roll'!C92,'1.General Info'!$A$42:$A$48,0))/50,0)*50*O92/50,0)*50*'1.General Info'!$A$11/12,IF(Q92="No",ROUND(ROUND('1.General Info'!$A$10*INDEX('1.General Info'!$C$42:$C$48,MATCH('2.Rent Roll'!C92,'1.General Info'!$A$42:$A$48,0))/50,0)*50*P92/50,0)*50*'1.General Info'!$A$11/12,IFERROR(ROUND(ROUND('1.General Info'!$A$10*INDEX('1.General Info'!$C$42:$C$48,MATCH('2.Rent Roll'!C92,'1.General Info'!$A$42:$A$48,0))/50,0)*50*(MIN(O92,P92)*COUNTIFS($C$11:$C$160,"&lt;&gt;",$Q$11:$Q$160,"Yes")-SUMIFS($M$11:$M$160,$C$11:$C$160,"&lt;&gt;",$Q$11:$Q$160,"Yes")+M92)/50,0)*50*'1.General Info'!$A$11/12,0))),ROUND(ROUND('1.General Info'!$A$10*INDEX('1.General Info'!$C$42:$C$48,MATCH('2.Rent Roll'!C92,'1.General Info'!$A$42:$A$48,0))/50,0)*50*N92/50,0)*50*'1.General Info'!$A$11/12)),"")</f>
        <v/>
      </c>
      <c r="Y92" s="98" t="str">
        <f t="shared" si="9"/>
        <v/>
      </c>
      <c r="Z92" s="85" t="str">
        <f>IFERROR(IF(C92="SRO",(SUM(X92)/0.75*12*(1/'1.General Info'!$A$11))/(ROUND(('1.General Info'!$A$10*INDEX('1.General Info'!$C$42:$C$48,MATCH('2.Rent Roll'!C92,'1.General Info'!$A$42:$A$48,0)))/50,0)*50),(SUM(X92)*12*(1/'1.General Info'!$A$11))/(ROUND(('1.General Info'!$A$10*INDEX('1.General Info'!$C$42:$C$48,MATCH('2.Rent Roll'!C92,'1.General Info'!$A$42:$A$48,0)))/50,0)*50)),"")</f>
        <v/>
      </c>
      <c r="AA92" s="83" t="str">
        <f>IFERROR(ROUND(ROUND('1.General Info'!$A$10*INDEX('1.General Info'!$C$42:$C$48,MATCH('2.Rent Roll'!C92,'1.General Info'!$A$42:$A$48,0))/50,0)*50*'2.Rent Roll'!Z92/50,0)*50,"")</f>
        <v/>
      </c>
      <c r="AB92" s="88" t="str">
        <f>IFERROR(INDEX('1.General Info'!$B$42:$B$48,MATCH('2.Rent Roll'!C92,'1.General Info'!$A$42:$A$48,0)),"")</f>
        <v/>
      </c>
    </row>
    <row r="93" spans="1:28">
      <c r="A93" s="81">
        <f t="shared" si="16"/>
        <v>83</v>
      </c>
      <c r="B93" s="93"/>
      <c r="C93" s="93"/>
      <c r="D93" s="93"/>
      <c r="E93" s="84"/>
      <c r="F93" s="118" t="str">
        <f>IF(E93="","",IFERROR(E93/(ROUND(INDEX('1.General Info'!$I$41:$I$48,MATCH('2.Rent Roll'!D93,'1.General Info'!$H$41:$H$48,0))*'1.General Info'!$A$10/50,0)*50),""))</f>
        <v/>
      </c>
      <c r="G93" s="93"/>
      <c r="H93" s="93"/>
      <c r="I93" s="82"/>
      <c r="J93" s="83" t="str">
        <f>IFERROR(HLOOKUP(C93,'1.General Info'!$D$26:$J$32,7,FALSE),"")</f>
        <v/>
      </c>
      <c r="K93" s="145"/>
      <c r="L93" s="84"/>
      <c r="M93" s="85" t="str">
        <f>IFERROR(IF(L93="","",IF(C93="SRO",(SUM(I93:L93)/0.75*12*(1/'1.General Info'!$A$11))/(ROUND(('1.General Info'!$A$10*INDEX('1.General Info'!$C$42:$C$48,MATCH('2.Rent Roll'!C93,'1.General Info'!$A$42:$A$48,0)))/50,0)*50),(SUM(I93:L93)*12*(1/'1.General Info'!$A$11))/(ROUND(('1.General Info'!$A$10*INDEX('1.General Info'!$C$42:$C$48,MATCH('2.Rent Roll'!C93,'1.General Info'!$A$42:$A$48,0)))/50,0)*50))),"")</f>
        <v/>
      </c>
      <c r="N93" s="86" t="str">
        <f t="shared" si="10"/>
        <v/>
      </c>
      <c r="O93" s="86" t="str">
        <f t="shared" si="11"/>
        <v/>
      </c>
      <c r="P93" s="86" t="str">
        <f t="shared" si="12"/>
        <v/>
      </c>
      <c r="Q93" s="94" t="str">
        <f t="shared" si="13"/>
        <v/>
      </c>
      <c r="R93" s="87" t="str">
        <f>IFERROR(IF(C93="SRO",ROUND(ROUND('1.General Info'!$A$10*INDEX('1.General Info'!$C$42:$C$48,MATCH('2.Rent Roll'!C93,'1.General Info'!$A$42:$A$48,0))/50,0)*50*T93/50,0)*50*'1.General Info'!$A$11/12*0.75,ROUND(ROUND('1.General Info'!$A$10*INDEX('1.General Info'!$C$42:$C$48,MATCH('2.Rent Roll'!C93,'1.General Info'!$A$42:$A$48,0))/50,0)*50*T93/50,0)*50*'1.General Info'!$A$11/12),"")</f>
        <v/>
      </c>
      <c r="S93" s="98" t="str">
        <f t="shared" si="14"/>
        <v/>
      </c>
      <c r="T93" s="85" t="str">
        <f t="shared" si="15"/>
        <v/>
      </c>
      <c r="U93" s="83" t="str">
        <f>IFERROR(ROUND(ROUND('1.General Info'!$A$10*INDEX('1.General Info'!$C$42:$C$48,MATCH('2.Rent Roll'!C93,'1.General Info'!$A$42:$A$48,0))/50,0)*50*'2.Rent Roll'!T93/50,0)*50,"")</f>
        <v/>
      </c>
      <c r="V93" s="149" t="str">
        <f>IFERROR(INDEX('1.General Info'!$B$42:$B$48,MATCH('2.Rent Roll'!C93,'1.General Info'!$A$42:$A$48,0)),"")</f>
        <v/>
      </c>
      <c r="X93" s="87" t="str">
        <f>IFERROR(IF(C93="SRO",MAX(MIN(ROUND(ROUND('1.General Info'!$A$10*INDEX('1.General Info'!$C$42:$C$48,MATCH('2.Rent Roll'!C93,'1.General Info'!$A$42:$A$48,0))/50,0)*50*O93/50,0)*50*'1.General Info'!$A$11/12*0.75,IF(Q93="No",ROUND(ROUND('1.General Info'!$A$10*INDEX('1.General Info'!$C$42:$C$48,MATCH('2.Rent Roll'!C93,'1.General Info'!$A$42:$A$48,0))/50,0)*50*P93/50,0)*50*'1.General Info'!$A$11/12*0.75,IFERROR(ROUND(ROUND('1.General Info'!$A$10*INDEX('1.General Info'!$C$42:$C$48,MATCH('2.Rent Roll'!C93,'1.General Info'!$A$42:$A$48,0))/50,0)*50*(MIN(O93,P93)*COUNTIFS($C$11:$C$160,"&lt;&gt;",$Q$11:$Q$160,"Yes")-SUMIFS($M$11:$M$160,$C$11:$C$160,"&lt;&gt;",$Q$11:$Q$160,"Yes")+M93)/50,0)*50*'1.General Info'!$A$11/12*0.75,0))),ROUND(ROUND('1.General Info'!$A$10*INDEX('1.General Info'!$C$42:$C$48,MATCH('2.Rent Roll'!C93,'1.General Info'!$A$42:$A$48,0))/50,0)*50*N93/50,0)*50*'1.General Info'!$A$11/12*0.75),MAX(MIN(ROUND(ROUND('1.General Info'!$A$10*INDEX('1.General Info'!$C$42:$C$48,MATCH('2.Rent Roll'!C93,'1.General Info'!$A$42:$A$48,0))/50,0)*50*O93/50,0)*50*'1.General Info'!$A$11/12,IF(Q93="No",ROUND(ROUND('1.General Info'!$A$10*INDEX('1.General Info'!$C$42:$C$48,MATCH('2.Rent Roll'!C93,'1.General Info'!$A$42:$A$48,0))/50,0)*50*P93/50,0)*50*'1.General Info'!$A$11/12,IFERROR(ROUND(ROUND('1.General Info'!$A$10*INDEX('1.General Info'!$C$42:$C$48,MATCH('2.Rent Roll'!C93,'1.General Info'!$A$42:$A$48,0))/50,0)*50*(MIN(O93,P93)*COUNTIFS($C$11:$C$160,"&lt;&gt;",$Q$11:$Q$160,"Yes")-SUMIFS($M$11:$M$160,$C$11:$C$160,"&lt;&gt;",$Q$11:$Q$160,"Yes")+M93)/50,0)*50*'1.General Info'!$A$11/12,0))),ROUND(ROUND('1.General Info'!$A$10*INDEX('1.General Info'!$C$42:$C$48,MATCH('2.Rent Roll'!C93,'1.General Info'!$A$42:$A$48,0))/50,0)*50*N93/50,0)*50*'1.General Info'!$A$11/12)),"")</f>
        <v/>
      </c>
      <c r="Y93" s="98" t="str">
        <f t="shared" si="9"/>
        <v/>
      </c>
      <c r="Z93" s="85" t="str">
        <f>IFERROR(IF(C93="SRO",(SUM(X93)/0.75*12*(1/'1.General Info'!$A$11))/(ROUND(('1.General Info'!$A$10*INDEX('1.General Info'!$C$42:$C$48,MATCH('2.Rent Roll'!C93,'1.General Info'!$A$42:$A$48,0)))/50,0)*50),(SUM(X93)*12*(1/'1.General Info'!$A$11))/(ROUND(('1.General Info'!$A$10*INDEX('1.General Info'!$C$42:$C$48,MATCH('2.Rent Roll'!C93,'1.General Info'!$A$42:$A$48,0)))/50,0)*50)),"")</f>
        <v/>
      </c>
      <c r="AA93" s="83" t="str">
        <f>IFERROR(ROUND(ROUND('1.General Info'!$A$10*INDEX('1.General Info'!$C$42:$C$48,MATCH('2.Rent Roll'!C93,'1.General Info'!$A$42:$A$48,0))/50,0)*50*'2.Rent Roll'!Z93/50,0)*50,"")</f>
        <v/>
      </c>
      <c r="AB93" s="88" t="str">
        <f>IFERROR(INDEX('1.General Info'!$B$42:$B$48,MATCH('2.Rent Roll'!C93,'1.General Info'!$A$42:$A$48,0)),"")</f>
        <v/>
      </c>
    </row>
    <row r="94" spans="1:28">
      <c r="A94" s="81">
        <f t="shared" si="16"/>
        <v>84</v>
      </c>
      <c r="B94" s="93"/>
      <c r="C94" s="93"/>
      <c r="D94" s="93"/>
      <c r="E94" s="84"/>
      <c r="F94" s="118" t="str">
        <f>IF(E94="","",IFERROR(E94/(ROUND(INDEX('1.General Info'!$I$41:$I$48,MATCH('2.Rent Roll'!D94,'1.General Info'!$H$41:$H$48,0))*'1.General Info'!$A$10/50,0)*50),""))</f>
        <v/>
      </c>
      <c r="G94" s="93"/>
      <c r="H94" s="93"/>
      <c r="I94" s="82"/>
      <c r="J94" s="83" t="str">
        <f>IFERROR(HLOOKUP(C94,'1.General Info'!$D$26:$J$32,7,FALSE),"")</f>
        <v/>
      </c>
      <c r="K94" s="145"/>
      <c r="L94" s="84"/>
      <c r="M94" s="85" t="str">
        <f>IFERROR(IF(L94="","",IF(C94="SRO",(SUM(I94:L94)/0.75*12*(1/'1.General Info'!$A$11))/(ROUND(('1.General Info'!$A$10*INDEX('1.General Info'!$C$42:$C$48,MATCH('2.Rent Roll'!C94,'1.General Info'!$A$42:$A$48,0)))/50,0)*50),(SUM(I94:L94)*12*(1/'1.General Info'!$A$11))/(ROUND(('1.General Info'!$A$10*INDEX('1.General Info'!$C$42:$C$48,MATCH('2.Rent Roll'!C94,'1.General Info'!$A$42:$A$48,0)))/50,0)*50))),"")</f>
        <v/>
      </c>
      <c r="N94" s="86" t="str">
        <f t="shared" si="10"/>
        <v/>
      </c>
      <c r="O94" s="86" t="str">
        <f t="shared" si="11"/>
        <v/>
      </c>
      <c r="P94" s="86" t="str">
        <f t="shared" si="12"/>
        <v/>
      </c>
      <c r="Q94" s="94" t="str">
        <f t="shared" si="13"/>
        <v/>
      </c>
      <c r="R94" s="87" t="str">
        <f>IFERROR(IF(C94="SRO",ROUND(ROUND('1.General Info'!$A$10*INDEX('1.General Info'!$C$42:$C$48,MATCH('2.Rent Roll'!C94,'1.General Info'!$A$42:$A$48,0))/50,0)*50*T94/50,0)*50*'1.General Info'!$A$11/12*0.75,ROUND(ROUND('1.General Info'!$A$10*INDEX('1.General Info'!$C$42:$C$48,MATCH('2.Rent Roll'!C94,'1.General Info'!$A$42:$A$48,0))/50,0)*50*T94/50,0)*50*'1.General Info'!$A$11/12),"")</f>
        <v/>
      </c>
      <c r="S94" s="98" t="str">
        <f t="shared" si="14"/>
        <v/>
      </c>
      <c r="T94" s="85" t="str">
        <f t="shared" si="15"/>
        <v/>
      </c>
      <c r="U94" s="83" t="str">
        <f>IFERROR(ROUND(ROUND('1.General Info'!$A$10*INDEX('1.General Info'!$C$42:$C$48,MATCH('2.Rent Roll'!C94,'1.General Info'!$A$42:$A$48,0))/50,0)*50*'2.Rent Roll'!T94/50,0)*50,"")</f>
        <v/>
      </c>
      <c r="V94" s="149" t="str">
        <f>IFERROR(INDEX('1.General Info'!$B$42:$B$48,MATCH('2.Rent Roll'!C94,'1.General Info'!$A$42:$A$48,0)),"")</f>
        <v/>
      </c>
      <c r="X94" s="87" t="str">
        <f>IFERROR(IF(C94="SRO",MAX(MIN(ROUND(ROUND('1.General Info'!$A$10*INDEX('1.General Info'!$C$42:$C$48,MATCH('2.Rent Roll'!C94,'1.General Info'!$A$42:$A$48,0))/50,0)*50*O94/50,0)*50*'1.General Info'!$A$11/12*0.75,IF(Q94="No",ROUND(ROUND('1.General Info'!$A$10*INDEX('1.General Info'!$C$42:$C$48,MATCH('2.Rent Roll'!C94,'1.General Info'!$A$42:$A$48,0))/50,0)*50*P94/50,0)*50*'1.General Info'!$A$11/12*0.75,IFERROR(ROUND(ROUND('1.General Info'!$A$10*INDEX('1.General Info'!$C$42:$C$48,MATCH('2.Rent Roll'!C94,'1.General Info'!$A$42:$A$48,0))/50,0)*50*(MIN(O94,P94)*COUNTIFS($C$11:$C$160,"&lt;&gt;",$Q$11:$Q$160,"Yes")-SUMIFS($M$11:$M$160,$C$11:$C$160,"&lt;&gt;",$Q$11:$Q$160,"Yes")+M94)/50,0)*50*'1.General Info'!$A$11/12*0.75,0))),ROUND(ROUND('1.General Info'!$A$10*INDEX('1.General Info'!$C$42:$C$48,MATCH('2.Rent Roll'!C94,'1.General Info'!$A$42:$A$48,0))/50,0)*50*N94/50,0)*50*'1.General Info'!$A$11/12*0.75),MAX(MIN(ROUND(ROUND('1.General Info'!$A$10*INDEX('1.General Info'!$C$42:$C$48,MATCH('2.Rent Roll'!C94,'1.General Info'!$A$42:$A$48,0))/50,0)*50*O94/50,0)*50*'1.General Info'!$A$11/12,IF(Q94="No",ROUND(ROUND('1.General Info'!$A$10*INDEX('1.General Info'!$C$42:$C$48,MATCH('2.Rent Roll'!C94,'1.General Info'!$A$42:$A$48,0))/50,0)*50*P94/50,0)*50*'1.General Info'!$A$11/12,IFERROR(ROUND(ROUND('1.General Info'!$A$10*INDEX('1.General Info'!$C$42:$C$48,MATCH('2.Rent Roll'!C94,'1.General Info'!$A$42:$A$48,0))/50,0)*50*(MIN(O94,P94)*COUNTIFS($C$11:$C$160,"&lt;&gt;",$Q$11:$Q$160,"Yes")-SUMIFS($M$11:$M$160,$C$11:$C$160,"&lt;&gt;",$Q$11:$Q$160,"Yes")+M94)/50,0)*50*'1.General Info'!$A$11/12,0))),ROUND(ROUND('1.General Info'!$A$10*INDEX('1.General Info'!$C$42:$C$48,MATCH('2.Rent Roll'!C94,'1.General Info'!$A$42:$A$48,0))/50,0)*50*N94/50,0)*50*'1.General Info'!$A$11/12)),"")</f>
        <v/>
      </c>
      <c r="Y94" s="98" t="str">
        <f t="shared" si="9"/>
        <v/>
      </c>
      <c r="Z94" s="85" t="str">
        <f>IFERROR(IF(C94="SRO",(SUM(X94)/0.75*12*(1/'1.General Info'!$A$11))/(ROUND(('1.General Info'!$A$10*INDEX('1.General Info'!$C$42:$C$48,MATCH('2.Rent Roll'!C94,'1.General Info'!$A$42:$A$48,0)))/50,0)*50),(SUM(X94)*12*(1/'1.General Info'!$A$11))/(ROUND(('1.General Info'!$A$10*INDEX('1.General Info'!$C$42:$C$48,MATCH('2.Rent Roll'!C94,'1.General Info'!$A$42:$A$48,0)))/50,0)*50)),"")</f>
        <v/>
      </c>
      <c r="AA94" s="83" t="str">
        <f>IFERROR(ROUND(ROUND('1.General Info'!$A$10*INDEX('1.General Info'!$C$42:$C$48,MATCH('2.Rent Roll'!C94,'1.General Info'!$A$42:$A$48,0))/50,0)*50*'2.Rent Roll'!Z94/50,0)*50,"")</f>
        <v/>
      </c>
      <c r="AB94" s="88" t="str">
        <f>IFERROR(INDEX('1.General Info'!$B$42:$B$48,MATCH('2.Rent Roll'!C94,'1.General Info'!$A$42:$A$48,0)),"")</f>
        <v/>
      </c>
    </row>
    <row r="95" spans="1:28">
      <c r="A95" s="81">
        <f t="shared" si="16"/>
        <v>85</v>
      </c>
      <c r="B95" s="93"/>
      <c r="C95" s="93"/>
      <c r="D95" s="93"/>
      <c r="E95" s="84"/>
      <c r="F95" s="118" t="str">
        <f>IF(E95="","",IFERROR(E95/(ROUND(INDEX('1.General Info'!$I$41:$I$48,MATCH('2.Rent Roll'!D95,'1.General Info'!$H$41:$H$48,0))*'1.General Info'!$A$10/50,0)*50),""))</f>
        <v/>
      </c>
      <c r="G95" s="93"/>
      <c r="H95" s="93"/>
      <c r="I95" s="82"/>
      <c r="J95" s="83" t="str">
        <f>IFERROR(HLOOKUP(C95,'1.General Info'!$D$26:$J$32,7,FALSE),"")</f>
        <v/>
      </c>
      <c r="K95" s="145"/>
      <c r="L95" s="84"/>
      <c r="M95" s="85" t="str">
        <f>IFERROR(IF(L95="","",IF(C95="SRO",(SUM(I95:L95)/0.75*12*(1/'1.General Info'!$A$11))/(ROUND(('1.General Info'!$A$10*INDEX('1.General Info'!$C$42:$C$48,MATCH('2.Rent Roll'!C95,'1.General Info'!$A$42:$A$48,0)))/50,0)*50),(SUM(I95:L95)*12*(1/'1.General Info'!$A$11))/(ROUND(('1.General Info'!$A$10*INDEX('1.General Info'!$C$42:$C$48,MATCH('2.Rent Roll'!C95,'1.General Info'!$A$42:$A$48,0)))/50,0)*50))),"")</f>
        <v/>
      </c>
      <c r="N95" s="86" t="str">
        <f t="shared" si="10"/>
        <v/>
      </c>
      <c r="O95" s="86" t="str">
        <f t="shared" si="11"/>
        <v/>
      </c>
      <c r="P95" s="86" t="str">
        <f t="shared" si="12"/>
        <v/>
      </c>
      <c r="Q95" s="94" t="str">
        <f t="shared" si="13"/>
        <v/>
      </c>
      <c r="R95" s="87" t="str">
        <f>IFERROR(IF(C95="SRO",ROUND(ROUND('1.General Info'!$A$10*INDEX('1.General Info'!$C$42:$C$48,MATCH('2.Rent Roll'!C95,'1.General Info'!$A$42:$A$48,0))/50,0)*50*T95/50,0)*50*'1.General Info'!$A$11/12*0.75,ROUND(ROUND('1.General Info'!$A$10*INDEX('1.General Info'!$C$42:$C$48,MATCH('2.Rent Roll'!C95,'1.General Info'!$A$42:$A$48,0))/50,0)*50*T95/50,0)*50*'1.General Info'!$A$11/12),"")</f>
        <v/>
      </c>
      <c r="S95" s="98" t="str">
        <f t="shared" si="14"/>
        <v/>
      </c>
      <c r="T95" s="85" t="str">
        <f t="shared" si="15"/>
        <v/>
      </c>
      <c r="U95" s="83" t="str">
        <f>IFERROR(ROUND(ROUND('1.General Info'!$A$10*INDEX('1.General Info'!$C$42:$C$48,MATCH('2.Rent Roll'!C95,'1.General Info'!$A$42:$A$48,0))/50,0)*50*'2.Rent Roll'!T95/50,0)*50,"")</f>
        <v/>
      </c>
      <c r="V95" s="149" t="str">
        <f>IFERROR(INDEX('1.General Info'!$B$42:$B$48,MATCH('2.Rent Roll'!C95,'1.General Info'!$A$42:$A$48,0)),"")</f>
        <v/>
      </c>
      <c r="X95" s="87" t="str">
        <f>IFERROR(IF(C95="SRO",MAX(MIN(ROUND(ROUND('1.General Info'!$A$10*INDEX('1.General Info'!$C$42:$C$48,MATCH('2.Rent Roll'!C95,'1.General Info'!$A$42:$A$48,0))/50,0)*50*O95/50,0)*50*'1.General Info'!$A$11/12*0.75,IF(Q95="No",ROUND(ROUND('1.General Info'!$A$10*INDEX('1.General Info'!$C$42:$C$48,MATCH('2.Rent Roll'!C95,'1.General Info'!$A$42:$A$48,0))/50,0)*50*P95/50,0)*50*'1.General Info'!$A$11/12*0.75,IFERROR(ROUND(ROUND('1.General Info'!$A$10*INDEX('1.General Info'!$C$42:$C$48,MATCH('2.Rent Roll'!C95,'1.General Info'!$A$42:$A$48,0))/50,0)*50*(MIN(O95,P95)*COUNTIFS($C$11:$C$160,"&lt;&gt;",$Q$11:$Q$160,"Yes")-SUMIFS($M$11:$M$160,$C$11:$C$160,"&lt;&gt;",$Q$11:$Q$160,"Yes")+M95)/50,0)*50*'1.General Info'!$A$11/12*0.75,0))),ROUND(ROUND('1.General Info'!$A$10*INDEX('1.General Info'!$C$42:$C$48,MATCH('2.Rent Roll'!C95,'1.General Info'!$A$42:$A$48,0))/50,0)*50*N95/50,0)*50*'1.General Info'!$A$11/12*0.75),MAX(MIN(ROUND(ROUND('1.General Info'!$A$10*INDEX('1.General Info'!$C$42:$C$48,MATCH('2.Rent Roll'!C95,'1.General Info'!$A$42:$A$48,0))/50,0)*50*O95/50,0)*50*'1.General Info'!$A$11/12,IF(Q95="No",ROUND(ROUND('1.General Info'!$A$10*INDEX('1.General Info'!$C$42:$C$48,MATCH('2.Rent Roll'!C95,'1.General Info'!$A$42:$A$48,0))/50,0)*50*P95/50,0)*50*'1.General Info'!$A$11/12,IFERROR(ROUND(ROUND('1.General Info'!$A$10*INDEX('1.General Info'!$C$42:$C$48,MATCH('2.Rent Roll'!C95,'1.General Info'!$A$42:$A$48,0))/50,0)*50*(MIN(O95,P95)*COUNTIFS($C$11:$C$160,"&lt;&gt;",$Q$11:$Q$160,"Yes")-SUMIFS($M$11:$M$160,$C$11:$C$160,"&lt;&gt;",$Q$11:$Q$160,"Yes")+M95)/50,0)*50*'1.General Info'!$A$11/12,0))),ROUND(ROUND('1.General Info'!$A$10*INDEX('1.General Info'!$C$42:$C$48,MATCH('2.Rent Roll'!C95,'1.General Info'!$A$42:$A$48,0))/50,0)*50*N95/50,0)*50*'1.General Info'!$A$11/12)),"")</f>
        <v/>
      </c>
      <c r="Y95" s="98" t="str">
        <f t="shared" si="9"/>
        <v/>
      </c>
      <c r="Z95" s="85" t="str">
        <f>IFERROR(IF(C95="SRO",(SUM(X95)/0.75*12*(1/'1.General Info'!$A$11))/(ROUND(('1.General Info'!$A$10*INDEX('1.General Info'!$C$42:$C$48,MATCH('2.Rent Roll'!C95,'1.General Info'!$A$42:$A$48,0)))/50,0)*50),(SUM(X95)*12*(1/'1.General Info'!$A$11))/(ROUND(('1.General Info'!$A$10*INDEX('1.General Info'!$C$42:$C$48,MATCH('2.Rent Roll'!C95,'1.General Info'!$A$42:$A$48,0)))/50,0)*50)),"")</f>
        <v/>
      </c>
      <c r="AA95" s="83" t="str">
        <f>IFERROR(ROUND(ROUND('1.General Info'!$A$10*INDEX('1.General Info'!$C$42:$C$48,MATCH('2.Rent Roll'!C95,'1.General Info'!$A$42:$A$48,0))/50,0)*50*'2.Rent Roll'!Z95/50,0)*50,"")</f>
        <v/>
      </c>
      <c r="AB95" s="88" t="str">
        <f>IFERROR(INDEX('1.General Info'!$B$42:$B$48,MATCH('2.Rent Roll'!C95,'1.General Info'!$A$42:$A$48,0)),"")</f>
        <v/>
      </c>
    </row>
    <row r="96" spans="1:28">
      <c r="A96" s="81">
        <f t="shared" si="16"/>
        <v>86</v>
      </c>
      <c r="B96" s="93"/>
      <c r="C96" s="93"/>
      <c r="D96" s="93"/>
      <c r="E96" s="84"/>
      <c r="F96" s="118" t="str">
        <f>IF(E96="","",IFERROR(E96/(ROUND(INDEX('1.General Info'!$I$41:$I$48,MATCH('2.Rent Roll'!D96,'1.General Info'!$H$41:$H$48,0))*'1.General Info'!$A$10/50,0)*50),""))</f>
        <v/>
      </c>
      <c r="G96" s="93"/>
      <c r="H96" s="93"/>
      <c r="I96" s="82"/>
      <c r="J96" s="83" t="str">
        <f>IFERROR(HLOOKUP(C96,'1.General Info'!$D$26:$J$32,7,FALSE),"")</f>
        <v/>
      </c>
      <c r="K96" s="145"/>
      <c r="L96" s="84"/>
      <c r="M96" s="85" t="str">
        <f>IFERROR(IF(L96="","",IF(C96="SRO",(SUM(I96:L96)/0.75*12*(1/'1.General Info'!$A$11))/(ROUND(('1.General Info'!$A$10*INDEX('1.General Info'!$C$42:$C$48,MATCH('2.Rent Roll'!C96,'1.General Info'!$A$42:$A$48,0)))/50,0)*50),(SUM(I96:L96)*12*(1/'1.General Info'!$A$11))/(ROUND(('1.General Info'!$A$10*INDEX('1.General Info'!$C$42:$C$48,MATCH('2.Rent Roll'!C96,'1.General Info'!$A$42:$A$48,0)))/50,0)*50))),"")</f>
        <v/>
      </c>
      <c r="N96" s="86" t="str">
        <f t="shared" si="10"/>
        <v/>
      </c>
      <c r="O96" s="86" t="str">
        <f t="shared" si="11"/>
        <v/>
      </c>
      <c r="P96" s="86" t="str">
        <f t="shared" si="12"/>
        <v/>
      </c>
      <c r="Q96" s="94" t="str">
        <f t="shared" si="13"/>
        <v/>
      </c>
      <c r="R96" s="87" t="str">
        <f>IFERROR(IF(C96="SRO",ROUND(ROUND('1.General Info'!$A$10*INDEX('1.General Info'!$C$42:$C$48,MATCH('2.Rent Roll'!C96,'1.General Info'!$A$42:$A$48,0))/50,0)*50*T96/50,0)*50*'1.General Info'!$A$11/12*0.75,ROUND(ROUND('1.General Info'!$A$10*INDEX('1.General Info'!$C$42:$C$48,MATCH('2.Rent Roll'!C96,'1.General Info'!$A$42:$A$48,0))/50,0)*50*T96/50,0)*50*'1.General Info'!$A$11/12),"")</f>
        <v/>
      </c>
      <c r="S96" s="98" t="str">
        <f t="shared" si="14"/>
        <v/>
      </c>
      <c r="T96" s="85" t="str">
        <f t="shared" si="15"/>
        <v/>
      </c>
      <c r="U96" s="83" t="str">
        <f>IFERROR(ROUND(ROUND('1.General Info'!$A$10*INDEX('1.General Info'!$C$42:$C$48,MATCH('2.Rent Roll'!C96,'1.General Info'!$A$42:$A$48,0))/50,0)*50*'2.Rent Roll'!T96/50,0)*50,"")</f>
        <v/>
      </c>
      <c r="V96" s="149" t="str">
        <f>IFERROR(INDEX('1.General Info'!$B$42:$B$48,MATCH('2.Rent Roll'!C96,'1.General Info'!$A$42:$A$48,0)),"")</f>
        <v/>
      </c>
      <c r="X96" s="87" t="str">
        <f>IFERROR(IF(C96="SRO",MAX(MIN(ROUND(ROUND('1.General Info'!$A$10*INDEX('1.General Info'!$C$42:$C$48,MATCH('2.Rent Roll'!C96,'1.General Info'!$A$42:$A$48,0))/50,0)*50*O96/50,0)*50*'1.General Info'!$A$11/12*0.75,IF(Q96="No",ROUND(ROUND('1.General Info'!$A$10*INDEX('1.General Info'!$C$42:$C$48,MATCH('2.Rent Roll'!C96,'1.General Info'!$A$42:$A$48,0))/50,0)*50*P96/50,0)*50*'1.General Info'!$A$11/12*0.75,IFERROR(ROUND(ROUND('1.General Info'!$A$10*INDEX('1.General Info'!$C$42:$C$48,MATCH('2.Rent Roll'!C96,'1.General Info'!$A$42:$A$48,0))/50,0)*50*(MIN(O96,P96)*COUNTIFS($C$11:$C$160,"&lt;&gt;",$Q$11:$Q$160,"Yes")-SUMIFS($M$11:$M$160,$C$11:$C$160,"&lt;&gt;",$Q$11:$Q$160,"Yes")+M96)/50,0)*50*'1.General Info'!$A$11/12*0.75,0))),ROUND(ROUND('1.General Info'!$A$10*INDEX('1.General Info'!$C$42:$C$48,MATCH('2.Rent Roll'!C96,'1.General Info'!$A$42:$A$48,0))/50,0)*50*N96/50,0)*50*'1.General Info'!$A$11/12*0.75),MAX(MIN(ROUND(ROUND('1.General Info'!$A$10*INDEX('1.General Info'!$C$42:$C$48,MATCH('2.Rent Roll'!C96,'1.General Info'!$A$42:$A$48,0))/50,0)*50*O96/50,0)*50*'1.General Info'!$A$11/12,IF(Q96="No",ROUND(ROUND('1.General Info'!$A$10*INDEX('1.General Info'!$C$42:$C$48,MATCH('2.Rent Roll'!C96,'1.General Info'!$A$42:$A$48,0))/50,0)*50*P96/50,0)*50*'1.General Info'!$A$11/12,IFERROR(ROUND(ROUND('1.General Info'!$A$10*INDEX('1.General Info'!$C$42:$C$48,MATCH('2.Rent Roll'!C96,'1.General Info'!$A$42:$A$48,0))/50,0)*50*(MIN(O96,P96)*COUNTIFS($C$11:$C$160,"&lt;&gt;",$Q$11:$Q$160,"Yes")-SUMIFS($M$11:$M$160,$C$11:$C$160,"&lt;&gt;",$Q$11:$Q$160,"Yes")+M96)/50,0)*50*'1.General Info'!$A$11/12,0))),ROUND(ROUND('1.General Info'!$A$10*INDEX('1.General Info'!$C$42:$C$48,MATCH('2.Rent Roll'!C96,'1.General Info'!$A$42:$A$48,0))/50,0)*50*N96/50,0)*50*'1.General Info'!$A$11/12)),"")</f>
        <v/>
      </c>
      <c r="Y96" s="98" t="str">
        <f t="shared" si="9"/>
        <v/>
      </c>
      <c r="Z96" s="85" t="str">
        <f>IFERROR(IF(C96="SRO",(SUM(X96)/0.75*12*(1/'1.General Info'!$A$11))/(ROUND(('1.General Info'!$A$10*INDEX('1.General Info'!$C$42:$C$48,MATCH('2.Rent Roll'!C96,'1.General Info'!$A$42:$A$48,0)))/50,0)*50),(SUM(X96)*12*(1/'1.General Info'!$A$11))/(ROUND(('1.General Info'!$A$10*INDEX('1.General Info'!$C$42:$C$48,MATCH('2.Rent Roll'!C96,'1.General Info'!$A$42:$A$48,0)))/50,0)*50)),"")</f>
        <v/>
      </c>
      <c r="AA96" s="83" t="str">
        <f>IFERROR(ROUND(ROUND('1.General Info'!$A$10*INDEX('1.General Info'!$C$42:$C$48,MATCH('2.Rent Roll'!C96,'1.General Info'!$A$42:$A$48,0))/50,0)*50*'2.Rent Roll'!Z96/50,0)*50,"")</f>
        <v/>
      </c>
      <c r="AB96" s="88" t="str">
        <f>IFERROR(INDEX('1.General Info'!$B$42:$B$48,MATCH('2.Rent Roll'!C96,'1.General Info'!$A$42:$A$48,0)),"")</f>
        <v/>
      </c>
    </row>
    <row r="97" spans="1:28">
      <c r="A97" s="81">
        <f t="shared" si="16"/>
        <v>87</v>
      </c>
      <c r="B97" s="93"/>
      <c r="C97" s="93"/>
      <c r="D97" s="93"/>
      <c r="E97" s="84"/>
      <c r="F97" s="118" t="str">
        <f>IF(E97="","",IFERROR(E97/(ROUND(INDEX('1.General Info'!$I$41:$I$48,MATCH('2.Rent Roll'!D97,'1.General Info'!$H$41:$H$48,0))*'1.General Info'!$A$10/50,0)*50),""))</f>
        <v/>
      </c>
      <c r="G97" s="93"/>
      <c r="H97" s="93"/>
      <c r="I97" s="82"/>
      <c r="J97" s="83" t="str">
        <f>IFERROR(HLOOKUP(C97,'1.General Info'!$D$26:$J$32,7,FALSE),"")</f>
        <v/>
      </c>
      <c r="K97" s="145"/>
      <c r="L97" s="84"/>
      <c r="M97" s="85" t="str">
        <f>IFERROR(IF(L97="","",IF(C97="SRO",(SUM(I97:L97)/0.75*12*(1/'1.General Info'!$A$11))/(ROUND(('1.General Info'!$A$10*INDEX('1.General Info'!$C$42:$C$48,MATCH('2.Rent Roll'!C97,'1.General Info'!$A$42:$A$48,0)))/50,0)*50),(SUM(I97:L97)*12*(1/'1.General Info'!$A$11))/(ROUND(('1.General Info'!$A$10*INDEX('1.General Info'!$C$42:$C$48,MATCH('2.Rent Roll'!C97,'1.General Info'!$A$42:$A$48,0)))/50,0)*50))),"")</f>
        <v/>
      </c>
      <c r="N97" s="86" t="str">
        <f t="shared" si="10"/>
        <v/>
      </c>
      <c r="O97" s="86" t="str">
        <f t="shared" si="11"/>
        <v/>
      </c>
      <c r="P97" s="86" t="str">
        <f t="shared" si="12"/>
        <v/>
      </c>
      <c r="Q97" s="94" t="str">
        <f t="shared" si="13"/>
        <v/>
      </c>
      <c r="R97" s="87" t="str">
        <f>IFERROR(IF(C97="SRO",ROUND(ROUND('1.General Info'!$A$10*INDEX('1.General Info'!$C$42:$C$48,MATCH('2.Rent Roll'!C97,'1.General Info'!$A$42:$A$48,0))/50,0)*50*T97/50,0)*50*'1.General Info'!$A$11/12*0.75,ROUND(ROUND('1.General Info'!$A$10*INDEX('1.General Info'!$C$42:$C$48,MATCH('2.Rent Roll'!C97,'1.General Info'!$A$42:$A$48,0))/50,0)*50*T97/50,0)*50*'1.General Info'!$A$11/12),"")</f>
        <v/>
      </c>
      <c r="S97" s="98" t="str">
        <f t="shared" si="14"/>
        <v/>
      </c>
      <c r="T97" s="85" t="str">
        <f t="shared" si="15"/>
        <v/>
      </c>
      <c r="U97" s="83" t="str">
        <f>IFERROR(ROUND(ROUND('1.General Info'!$A$10*INDEX('1.General Info'!$C$42:$C$48,MATCH('2.Rent Roll'!C97,'1.General Info'!$A$42:$A$48,0))/50,0)*50*'2.Rent Roll'!T97/50,0)*50,"")</f>
        <v/>
      </c>
      <c r="V97" s="149" t="str">
        <f>IFERROR(INDEX('1.General Info'!$B$42:$B$48,MATCH('2.Rent Roll'!C97,'1.General Info'!$A$42:$A$48,0)),"")</f>
        <v/>
      </c>
      <c r="X97" s="87" t="str">
        <f>IFERROR(IF(C97="SRO",MAX(MIN(ROUND(ROUND('1.General Info'!$A$10*INDEX('1.General Info'!$C$42:$C$48,MATCH('2.Rent Roll'!C97,'1.General Info'!$A$42:$A$48,0))/50,0)*50*O97/50,0)*50*'1.General Info'!$A$11/12*0.75,IF(Q97="No",ROUND(ROUND('1.General Info'!$A$10*INDEX('1.General Info'!$C$42:$C$48,MATCH('2.Rent Roll'!C97,'1.General Info'!$A$42:$A$48,0))/50,0)*50*P97/50,0)*50*'1.General Info'!$A$11/12*0.75,IFERROR(ROUND(ROUND('1.General Info'!$A$10*INDEX('1.General Info'!$C$42:$C$48,MATCH('2.Rent Roll'!C97,'1.General Info'!$A$42:$A$48,0))/50,0)*50*(MIN(O97,P97)*COUNTIFS($C$11:$C$160,"&lt;&gt;",$Q$11:$Q$160,"Yes")-SUMIFS($M$11:$M$160,$C$11:$C$160,"&lt;&gt;",$Q$11:$Q$160,"Yes")+M97)/50,0)*50*'1.General Info'!$A$11/12*0.75,0))),ROUND(ROUND('1.General Info'!$A$10*INDEX('1.General Info'!$C$42:$C$48,MATCH('2.Rent Roll'!C97,'1.General Info'!$A$42:$A$48,0))/50,0)*50*N97/50,0)*50*'1.General Info'!$A$11/12*0.75),MAX(MIN(ROUND(ROUND('1.General Info'!$A$10*INDEX('1.General Info'!$C$42:$C$48,MATCH('2.Rent Roll'!C97,'1.General Info'!$A$42:$A$48,0))/50,0)*50*O97/50,0)*50*'1.General Info'!$A$11/12,IF(Q97="No",ROUND(ROUND('1.General Info'!$A$10*INDEX('1.General Info'!$C$42:$C$48,MATCH('2.Rent Roll'!C97,'1.General Info'!$A$42:$A$48,0))/50,0)*50*P97/50,0)*50*'1.General Info'!$A$11/12,IFERROR(ROUND(ROUND('1.General Info'!$A$10*INDEX('1.General Info'!$C$42:$C$48,MATCH('2.Rent Roll'!C97,'1.General Info'!$A$42:$A$48,0))/50,0)*50*(MIN(O97,P97)*COUNTIFS($C$11:$C$160,"&lt;&gt;",$Q$11:$Q$160,"Yes")-SUMIFS($M$11:$M$160,$C$11:$C$160,"&lt;&gt;",$Q$11:$Q$160,"Yes")+M97)/50,0)*50*'1.General Info'!$A$11/12,0))),ROUND(ROUND('1.General Info'!$A$10*INDEX('1.General Info'!$C$42:$C$48,MATCH('2.Rent Roll'!C97,'1.General Info'!$A$42:$A$48,0))/50,0)*50*N97/50,0)*50*'1.General Info'!$A$11/12)),"")</f>
        <v/>
      </c>
      <c r="Y97" s="98" t="str">
        <f t="shared" si="9"/>
        <v/>
      </c>
      <c r="Z97" s="85" t="str">
        <f>IFERROR(IF(C97="SRO",(SUM(X97)/0.75*12*(1/'1.General Info'!$A$11))/(ROUND(('1.General Info'!$A$10*INDEX('1.General Info'!$C$42:$C$48,MATCH('2.Rent Roll'!C97,'1.General Info'!$A$42:$A$48,0)))/50,0)*50),(SUM(X97)*12*(1/'1.General Info'!$A$11))/(ROUND(('1.General Info'!$A$10*INDEX('1.General Info'!$C$42:$C$48,MATCH('2.Rent Roll'!C97,'1.General Info'!$A$42:$A$48,0)))/50,0)*50)),"")</f>
        <v/>
      </c>
      <c r="AA97" s="83" t="str">
        <f>IFERROR(ROUND(ROUND('1.General Info'!$A$10*INDEX('1.General Info'!$C$42:$C$48,MATCH('2.Rent Roll'!C97,'1.General Info'!$A$42:$A$48,0))/50,0)*50*'2.Rent Roll'!Z97/50,0)*50,"")</f>
        <v/>
      </c>
      <c r="AB97" s="88" t="str">
        <f>IFERROR(INDEX('1.General Info'!$B$42:$B$48,MATCH('2.Rent Roll'!C97,'1.General Info'!$A$42:$A$48,0)),"")</f>
        <v/>
      </c>
    </row>
    <row r="98" spans="1:28">
      <c r="A98" s="81">
        <f t="shared" si="16"/>
        <v>88</v>
      </c>
      <c r="B98" s="93"/>
      <c r="C98" s="93"/>
      <c r="D98" s="93"/>
      <c r="E98" s="84"/>
      <c r="F98" s="118" t="str">
        <f>IF(E98="","",IFERROR(E98/(ROUND(INDEX('1.General Info'!$I$41:$I$48,MATCH('2.Rent Roll'!D98,'1.General Info'!$H$41:$H$48,0))*'1.General Info'!$A$10/50,0)*50),""))</f>
        <v/>
      </c>
      <c r="G98" s="93"/>
      <c r="H98" s="93"/>
      <c r="I98" s="82"/>
      <c r="J98" s="83" t="str">
        <f>IFERROR(HLOOKUP(C98,'1.General Info'!$D$26:$J$32,7,FALSE),"")</f>
        <v/>
      </c>
      <c r="K98" s="145"/>
      <c r="L98" s="84"/>
      <c r="M98" s="85" t="str">
        <f>IFERROR(IF(L98="","",IF(C98="SRO",(SUM(I98:L98)/0.75*12*(1/'1.General Info'!$A$11))/(ROUND(('1.General Info'!$A$10*INDEX('1.General Info'!$C$42:$C$48,MATCH('2.Rent Roll'!C98,'1.General Info'!$A$42:$A$48,0)))/50,0)*50),(SUM(I98:L98)*12*(1/'1.General Info'!$A$11))/(ROUND(('1.General Info'!$A$10*INDEX('1.General Info'!$C$42:$C$48,MATCH('2.Rent Roll'!C98,'1.General Info'!$A$42:$A$48,0)))/50,0)*50))),"")</f>
        <v/>
      </c>
      <c r="N98" s="86" t="str">
        <f t="shared" si="10"/>
        <v/>
      </c>
      <c r="O98" s="86" t="str">
        <f t="shared" si="11"/>
        <v/>
      </c>
      <c r="P98" s="86" t="str">
        <f t="shared" si="12"/>
        <v/>
      </c>
      <c r="Q98" s="94" t="str">
        <f t="shared" si="13"/>
        <v/>
      </c>
      <c r="R98" s="87" t="str">
        <f>IFERROR(IF(C98="SRO",ROUND(ROUND('1.General Info'!$A$10*INDEX('1.General Info'!$C$42:$C$48,MATCH('2.Rent Roll'!C98,'1.General Info'!$A$42:$A$48,0))/50,0)*50*T98/50,0)*50*'1.General Info'!$A$11/12*0.75,ROUND(ROUND('1.General Info'!$A$10*INDEX('1.General Info'!$C$42:$C$48,MATCH('2.Rent Roll'!C98,'1.General Info'!$A$42:$A$48,0))/50,0)*50*T98/50,0)*50*'1.General Info'!$A$11/12),"")</f>
        <v/>
      </c>
      <c r="S98" s="98" t="str">
        <f t="shared" si="14"/>
        <v/>
      </c>
      <c r="T98" s="85" t="str">
        <f t="shared" si="15"/>
        <v/>
      </c>
      <c r="U98" s="83" t="str">
        <f>IFERROR(ROUND(ROUND('1.General Info'!$A$10*INDEX('1.General Info'!$C$42:$C$48,MATCH('2.Rent Roll'!C98,'1.General Info'!$A$42:$A$48,0))/50,0)*50*'2.Rent Roll'!T98/50,0)*50,"")</f>
        <v/>
      </c>
      <c r="V98" s="149" t="str">
        <f>IFERROR(INDEX('1.General Info'!$B$42:$B$48,MATCH('2.Rent Roll'!C98,'1.General Info'!$A$42:$A$48,0)),"")</f>
        <v/>
      </c>
      <c r="X98" s="87" t="str">
        <f>IFERROR(IF(C98="SRO",MAX(MIN(ROUND(ROUND('1.General Info'!$A$10*INDEX('1.General Info'!$C$42:$C$48,MATCH('2.Rent Roll'!C98,'1.General Info'!$A$42:$A$48,0))/50,0)*50*O98/50,0)*50*'1.General Info'!$A$11/12*0.75,IF(Q98="No",ROUND(ROUND('1.General Info'!$A$10*INDEX('1.General Info'!$C$42:$C$48,MATCH('2.Rent Roll'!C98,'1.General Info'!$A$42:$A$48,0))/50,0)*50*P98/50,0)*50*'1.General Info'!$A$11/12*0.75,IFERROR(ROUND(ROUND('1.General Info'!$A$10*INDEX('1.General Info'!$C$42:$C$48,MATCH('2.Rent Roll'!C98,'1.General Info'!$A$42:$A$48,0))/50,0)*50*(MIN(O98,P98)*COUNTIFS($C$11:$C$160,"&lt;&gt;",$Q$11:$Q$160,"Yes")-SUMIFS($M$11:$M$160,$C$11:$C$160,"&lt;&gt;",$Q$11:$Q$160,"Yes")+M98)/50,0)*50*'1.General Info'!$A$11/12*0.75,0))),ROUND(ROUND('1.General Info'!$A$10*INDEX('1.General Info'!$C$42:$C$48,MATCH('2.Rent Roll'!C98,'1.General Info'!$A$42:$A$48,0))/50,0)*50*N98/50,0)*50*'1.General Info'!$A$11/12*0.75),MAX(MIN(ROUND(ROUND('1.General Info'!$A$10*INDEX('1.General Info'!$C$42:$C$48,MATCH('2.Rent Roll'!C98,'1.General Info'!$A$42:$A$48,0))/50,0)*50*O98/50,0)*50*'1.General Info'!$A$11/12,IF(Q98="No",ROUND(ROUND('1.General Info'!$A$10*INDEX('1.General Info'!$C$42:$C$48,MATCH('2.Rent Roll'!C98,'1.General Info'!$A$42:$A$48,0))/50,0)*50*P98/50,0)*50*'1.General Info'!$A$11/12,IFERROR(ROUND(ROUND('1.General Info'!$A$10*INDEX('1.General Info'!$C$42:$C$48,MATCH('2.Rent Roll'!C98,'1.General Info'!$A$42:$A$48,0))/50,0)*50*(MIN(O98,P98)*COUNTIFS($C$11:$C$160,"&lt;&gt;",$Q$11:$Q$160,"Yes")-SUMIFS($M$11:$M$160,$C$11:$C$160,"&lt;&gt;",$Q$11:$Q$160,"Yes")+M98)/50,0)*50*'1.General Info'!$A$11/12,0))),ROUND(ROUND('1.General Info'!$A$10*INDEX('1.General Info'!$C$42:$C$48,MATCH('2.Rent Roll'!C98,'1.General Info'!$A$42:$A$48,0))/50,0)*50*N98/50,0)*50*'1.General Info'!$A$11/12)),"")</f>
        <v/>
      </c>
      <c r="Y98" s="98" t="str">
        <f t="shared" si="9"/>
        <v/>
      </c>
      <c r="Z98" s="85" t="str">
        <f>IFERROR(IF(C98="SRO",(SUM(X98)/0.75*12*(1/'1.General Info'!$A$11))/(ROUND(('1.General Info'!$A$10*INDEX('1.General Info'!$C$42:$C$48,MATCH('2.Rent Roll'!C98,'1.General Info'!$A$42:$A$48,0)))/50,0)*50),(SUM(X98)*12*(1/'1.General Info'!$A$11))/(ROUND(('1.General Info'!$A$10*INDEX('1.General Info'!$C$42:$C$48,MATCH('2.Rent Roll'!C98,'1.General Info'!$A$42:$A$48,0)))/50,0)*50)),"")</f>
        <v/>
      </c>
      <c r="AA98" s="83" t="str">
        <f>IFERROR(ROUND(ROUND('1.General Info'!$A$10*INDEX('1.General Info'!$C$42:$C$48,MATCH('2.Rent Roll'!C98,'1.General Info'!$A$42:$A$48,0))/50,0)*50*'2.Rent Roll'!Z98/50,0)*50,"")</f>
        <v/>
      </c>
      <c r="AB98" s="88" t="str">
        <f>IFERROR(INDEX('1.General Info'!$B$42:$B$48,MATCH('2.Rent Roll'!C98,'1.General Info'!$A$42:$A$48,0)),"")</f>
        <v/>
      </c>
    </row>
    <row r="99" spans="1:28">
      <c r="A99" s="81">
        <f t="shared" si="16"/>
        <v>89</v>
      </c>
      <c r="B99" s="93"/>
      <c r="C99" s="93"/>
      <c r="D99" s="93"/>
      <c r="E99" s="84"/>
      <c r="F99" s="118" t="str">
        <f>IF(E99="","",IFERROR(E99/(ROUND(INDEX('1.General Info'!$I$41:$I$48,MATCH('2.Rent Roll'!D99,'1.General Info'!$H$41:$H$48,0))*'1.General Info'!$A$10/50,0)*50),""))</f>
        <v/>
      </c>
      <c r="G99" s="93"/>
      <c r="H99" s="93"/>
      <c r="I99" s="82"/>
      <c r="J99" s="83" t="str">
        <f>IFERROR(HLOOKUP(C99,'1.General Info'!$D$26:$J$32,7,FALSE),"")</f>
        <v/>
      </c>
      <c r="K99" s="145"/>
      <c r="L99" s="84"/>
      <c r="M99" s="85" t="str">
        <f>IFERROR(IF(L99="","",IF(C99="SRO",(SUM(I99:L99)/0.75*12*(1/'1.General Info'!$A$11))/(ROUND(('1.General Info'!$A$10*INDEX('1.General Info'!$C$42:$C$48,MATCH('2.Rent Roll'!C99,'1.General Info'!$A$42:$A$48,0)))/50,0)*50),(SUM(I99:L99)*12*(1/'1.General Info'!$A$11))/(ROUND(('1.General Info'!$A$10*INDEX('1.General Info'!$C$42:$C$48,MATCH('2.Rent Roll'!C99,'1.General Info'!$A$42:$A$48,0)))/50,0)*50))),"")</f>
        <v/>
      </c>
      <c r="N99" s="86" t="str">
        <f t="shared" si="10"/>
        <v/>
      </c>
      <c r="O99" s="86" t="str">
        <f t="shared" si="11"/>
        <v/>
      </c>
      <c r="P99" s="86" t="str">
        <f t="shared" si="12"/>
        <v/>
      </c>
      <c r="Q99" s="94" t="str">
        <f t="shared" si="13"/>
        <v/>
      </c>
      <c r="R99" s="87" t="str">
        <f>IFERROR(IF(C99="SRO",ROUND(ROUND('1.General Info'!$A$10*INDEX('1.General Info'!$C$42:$C$48,MATCH('2.Rent Roll'!C99,'1.General Info'!$A$42:$A$48,0))/50,0)*50*T99/50,0)*50*'1.General Info'!$A$11/12*0.75,ROUND(ROUND('1.General Info'!$A$10*INDEX('1.General Info'!$C$42:$C$48,MATCH('2.Rent Roll'!C99,'1.General Info'!$A$42:$A$48,0))/50,0)*50*T99/50,0)*50*'1.General Info'!$A$11/12),"")</f>
        <v/>
      </c>
      <c r="S99" s="98" t="str">
        <f t="shared" si="14"/>
        <v/>
      </c>
      <c r="T99" s="85" t="str">
        <f t="shared" si="15"/>
        <v/>
      </c>
      <c r="U99" s="83" t="str">
        <f>IFERROR(ROUND(ROUND('1.General Info'!$A$10*INDEX('1.General Info'!$C$42:$C$48,MATCH('2.Rent Roll'!C99,'1.General Info'!$A$42:$A$48,0))/50,0)*50*'2.Rent Roll'!T99/50,0)*50,"")</f>
        <v/>
      </c>
      <c r="V99" s="149" t="str">
        <f>IFERROR(INDEX('1.General Info'!$B$42:$B$48,MATCH('2.Rent Roll'!C99,'1.General Info'!$A$42:$A$48,0)),"")</f>
        <v/>
      </c>
      <c r="X99" s="87" t="str">
        <f>IFERROR(IF(C99="SRO",MAX(MIN(ROUND(ROUND('1.General Info'!$A$10*INDEX('1.General Info'!$C$42:$C$48,MATCH('2.Rent Roll'!C99,'1.General Info'!$A$42:$A$48,0))/50,0)*50*O99/50,0)*50*'1.General Info'!$A$11/12*0.75,IF(Q99="No",ROUND(ROUND('1.General Info'!$A$10*INDEX('1.General Info'!$C$42:$C$48,MATCH('2.Rent Roll'!C99,'1.General Info'!$A$42:$A$48,0))/50,0)*50*P99/50,0)*50*'1.General Info'!$A$11/12*0.75,IFERROR(ROUND(ROUND('1.General Info'!$A$10*INDEX('1.General Info'!$C$42:$C$48,MATCH('2.Rent Roll'!C99,'1.General Info'!$A$42:$A$48,0))/50,0)*50*(MIN(O99,P99)*COUNTIFS($C$11:$C$160,"&lt;&gt;",$Q$11:$Q$160,"Yes")-SUMIFS($M$11:$M$160,$C$11:$C$160,"&lt;&gt;",$Q$11:$Q$160,"Yes")+M99)/50,0)*50*'1.General Info'!$A$11/12*0.75,0))),ROUND(ROUND('1.General Info'!$A$10*INDEX('1.General Info'!$C$42:$C$48,MATCH('2.Rent Roll'!C99,'1.General Info'!$A$42:$A$48,0))/50,0)*50*N99/50,0)*50*'1.General Info'!$A$11/12*0.75),MAX(MIN(ROUND(ROUND('1.General Info'!$A$10*INDEX('1.General Info'!$C$42:$C$48,MATCH('2.Rent Roll'!C99,'1.General Info'!$A$42:$A$48,0))/50,0)*50*O99/50,0)*50*'1.General Info'!$A$11/12,IF(Q99="No",ROUND(ROUND('1.General Info'!$A$10*INDEX('1.General Info'!$C$42:$C$48,MATCH('2.Rent Roll'!C99,'1.General Info'!$A$42:$A$48,0))/50,0)*50*P99/50,0)*50*'1.General Info'!$A$11/12,IFERROR(ROUND(ROUND('1.General Info'!$A$10*INDEX('1.General Info'!$C$42:$C$48,MATCH('2.Rent Roll'!C99,'1.General Info'!$A$42:$A$48,0))/50,0)*50*(MIN(O99,P99)*COUNTIFS($C$11:$C$160,"&lt;&gt;",$Q$11:$Q$160,"Yes")-SUMIFS($M$11:$M$160,$C$11:$C$160,"&lt;&gt;",$Q$11:$Q$160,"Yes")+M99)/50,0)*50*'1.General Info'!$A$11/12,0))),ROUND(ROUND('1.General Info'!$A$10*INDEX('1.General Info'!$C$42:$C$48,MATCH('2.Rent Roll'!C99,'1.General Info'!$A$42:$A$48,0))/50,0)*50*N99/50,0)*50*'1.General Info'!$A$11/12)),"")</f>
        <v/>
      </c>
      <c r="Y99" s="98" t="str">
        <f t="shared" si="9"/>
        <v/>
      </c>
      <c r="Z99" s="85" t="str">
        <f>IFERROR(IF(C99="SRO",(SUM(X99)/0.75*12*(1/'1.General Info'!$A$11))/(ROUND(('1.General Info'!$A$10*INDEX('1.General Info'!$C$42:$C$48,MATCH('2.Rent Roll'!C99,'1.General Info'!$A$42:$A$48,0)))/50,0)*50),(SUM(X99)*12*(1/'1.General Info'!$A$11))/(ROUND(('1.General Info'!$A$10*INDEX('1.General Info'!$C$42:$C$48,MATCH('2.Rent Roll'!C99,'1.General Info'!$A$42:$A$48,0)))/50,0)*50)),"")</f>
        <v/>
      </c>
      <c r="AA99" s="83" t="str">
        <f>IFERROR(ROUND(ROUND('1.General Info'!$A$10*INDEX('1.General Info'!$C$42:$C$48,MATCH('2.Rent Roll'!C99,'1.General Info'!$A$42:$A$48,0))/50,0)*50*'2.Rent Roll'!Z99/50,0)*50,"")</f>
        <v/>
      </c>
      <c r="AB99" s="88" t="str">
        <f>IFERROR(INDEX('1.General Info'!$B$42:$B$48,MATCH('2.Rent Roll'!C99,'1.General Info'!$A$42:$A$48,0)),"")</f>
        <v/>
      </c>
    </row>
    <row r="100" spans="1:28">
      <c r="A100" s="81">
        <f t="shared" si="16"/>
        <v>90</v>
      </c>
      <c r="B100" s="93"/>
      <c r="C100" s="93"/>
      <c r="D100" s="93"/>
      <c r="E100" s="84"/>
      <c r="F100" s="118" t="str">
        <f>IF(E100="","",IFERROR(E100/(ROUND(INDEX('1.General Info'!$I$41:$I$48,MATCH('2.Rent Roll'!D100,'1.General Info'!$H$41:$H$48,0))*'1.General Info'!$A$10/50,0)*50),""))</f>
        <v/>
      </c>
      <c r="G100" s="93"/>
      <c r="H100" s="93"/>
      <c r="I100" s="82"/>
      <c r="J100" s="83" t="str">
        <f>IFERROR(HLOOKUP(C100,'1.General Info'!$D$26:$J$32,7,FALSE),"")</f>
        <v/>
      </c>
      <c r="K100" s="145"/>
      <c r="L100" s="84"/>
      <c r="M100" s="85" t="str">
        <f>IFERROR(IF(L100="","",IF(C100="SRO",(SUM(I100:L100)/0.75*12*(1/'1.General Info'!$A$11))/(ROUND(('1.General Info'!$A$10*INDEX('1.General Info'!$C$42:$C$48,MATCH('2.Rent Roll'!C100,'1.General Info'!$A$42:$A$48,0)))/50,0)*50),(SUM(I100:L100)*12*(1/'1.General Info'!$A$11))/(ROUND(('1.General Info'!$A$10*INDEX('1.General Info'!$C$42:$C$48,MATCH('2.Rent Roll'!C100,'1.General Info'!$A$42:$A$48,0)))/50,0)*50))),"")</f>
        <v/>
      </c>
      <c r="N100" s="86" t="str">
        <f t="shared" si="10"/>
        <v/>
      </c>
      <c r="O100" s="86" t="str">
        <f t="shared" si="11"/>
        <v/>
      </c>
      <c r="P100" s="86" t="str">
        <f t="shared" si="12"/>
        <v/>
      </c>
      <c r="Q100" s="94" t="str">
        <f t="shared" si="13"/>
        <v/>
      </c>
      <c r="R100" s="87" t="str">
        <f>IFERROR(IF(C100="SRO",ROUND(ROUND('1.General Info'!$A$10*INDEX('1.General Info'!$C$42:$C$48,MATCH('2.Rent Roll'!C100,'1.General Info'!$A$42:$A$48,0))/50,0)*50*T100/50,0)*50*'1.General Info'!$A$11/12*0.75,ROUND(ROUND('1.General Info'!$A$10*INDEX('1.General Info'!$C$42:$C$48,MATCH('2.Rent Roll'!C100,'1.General Info'!$A$42:$A$48,0))/50,0)*50*T100/50,0)*50*'1.General Info'!$A$11/12),"")</f>
        <v/>
      </c>
      <c r="S100" s="98" t="str">
        <f t="shared" si="14"/>
        <v/>
      </c>
      <c r="T100" s="85" t="str">
        <f t="shared" si="15"/>
        <v/>
      </c>
      <c r="U100" s="83" t="str">
        <f>IFERROR(ROUND(ROUND('1.General Info'!$A$10*INDEX('1.General Info'!$C$42:$C$48,MATCH('2.Rent Roll'!C100,'1.General Info'!$A$42:$A$48,0))/50,0)*50*'2.Rent Roll'!T100/50,0)*50,"")</f>
        <v/>
      </c>
      <c r="V100" s="149" t="str">
        <f>IFERROR(INDEX('1.General Info'!$B$42:$B$48,MATCH('2.Rent Roll'!C100,'1.General Info'!$A$42:$A$48,0)),"")</f>
        <v/>
      </c>
      <c r="X100" s="87" t="str">
        <f>IFERROR(IF(C100="SRO",MAX(MIN(ROUND(ROUND('1.General Info'!$A$10*INDEX('1.General Info'!$C$42:$C$48,MATCH('2.Rent Roll'!C100,'1.General Info'!$A$42:$A$48,0))/50,0)*50*O100/50,0)*50*'1.General Info'!$A$11/12*0.75,IF(Q100="No",ROUND(ROUND('1.General Info'!$A$10*INDEX('1.General Info'!$C$42:$C$48,MATCH('2.Rent Roll'!C100,'1.General Info'!$A$42:$A$48,0))/50,0)*50*P100/50,0)*50*'1.General Info'!$A$11/12*0.75,IFERROR(ROUND(ROUND('1.General Info'!$A$10*INDEX('1.General Info'!$C$42:$C$48,MATCH('2.Rent Roll'!C100,'1.General Info'!$A$42:$A$48,0))/50,0)*50*(MIN(O100,P100)*COUNTIFS($C$11:$C$160,"&lt;&gt;",$Q$11:$Q$160,"Yes")-SUMIFS($M$11:$M$160,$C$11:$C$160,"&lt;&gt;",$Q$11:$Q$160,"Yes")+M100)/50,0)*50*'1.General Info'!$A$11/12*0.75,0))),ROUND(ROUND('1.General Info'!$A$10*INDEX('1.General Info'!$C$42:$C$48,MATCH('2.Rent Roll'!C100,'1.General Info'!$A$42:$A$48,0))/50,0)*50*N100/50,0)*50*'1.General Info'!$A$11/12*0.75),MAX(MIN(ROUND(ROUND('1.General Info'!$A$10*INDEX('1.General Info'!$C$42:$C$48,MATCH('2.Rent Roll'!C100,'1.General Info'!$A$42:$A$48,0))/50,0)*50*O100/50,0)*50*'1.General Info'!$A$11/12,IF(Q100="No",ROUND(ROUND('1.General Info'!$A$10*INDEX('1.General Info'!$C$42:$C$48,MATCH('2.Rent Roll'!C100,'1.General Info'!$A$42:$A$48,0))/50,0)*50*P100/50,0)*50*'1.General Info'!$A$11/12,IFERROR(ROUND(ROUND('1.General Info'!$A$10*INDEX('1.General Info'!$C$42:$C$48,MATCH('2.Rent Roll'!C100,'1.General Info'!$A$42:$A$48,0))/50,0)*50*(MIN(O100,P100)*COUNTIFS($C$11:$C$160,"&lt;&gt;",$Q$11:$Q$160,"Yes")-SUMIFS($M$11:$M$160,$C$11:$C$160,"&lt;&gt;",$Q$11:$Q$160,"Yes")+M100)/50,0)*50*'1.General Info'!$A$11/12,0))),ROUND(ROUND('1.General Info'!$A$10*INDEX('1.General Info'!$C$42:$C$48,MATCH('2.Rent Roll'!C100,'1.General Info'!$A$42:$A$48,0))/50,0)*50*N100/50,0)*50*'1.General Info'!$A$11/12)),"")</f>
        <v/>
      </c>
      <c r="Y100" s="98" t="str">
        <f t="shared" si="9"/>
        <v/>
      </c>
      <c r="Z100" s="85" t="str">
        <f>IFERROR(IF(C100="SRO",(SUM(X100)/0.75*12*(1/'1.General Info'!$A$11))/(ROUND(('1.General Info'!$A$10*INDEX('1.General Info'!$C$42:$C$48,MATCH('2.Rent Roll'!C100,'1.General Info'!$A$42:$A$48,0)))/50,0)*50),(SUM(X100)*12*(1/'1.General Info'!$A$11))/(ROUND(('1.General Info'!$A$10*INDEX('1.General Info'!$C$42:$C$48,MATCH('2.Rent Roll'!C100,'1.General Info'!$A$42:$A$48,0)))/50,0)*50)),"")</f>
        <v/>
      </c>
      <c r="AA100" s="83" t="str">
        <f>IFERROR(ROUND(ROUND('1.General Info'!$A$10*INDEX('1.General Info'!$C$42:$C$48,MATCH('2.Rent Roll'!C100,'1.General Info'!$A$42:$A$48,0))/50,0)*50*'2.Rent Roll'!Z100/50,0)*50,"")</f>
        <v/>
      </c>
      <c r="AB100" s="88" t="str">
        <f>IFERROR(INDEX('1.General Info'!$B$42:$B$48,MATCH('2.Rent Roll'!C100,'1.General Info'!$A$42:$A$48,0)),"")</f>
        <v/>
      </c>
    </row>
    <row r="101" spans="1:28">
      <c r="A101" s="81">
        <f t="shared" si="16"/>
        <v>91</v>
      </c>
      <c r="B101" s="93"/>
      <c r="C101" s="93"/>
      <c r="D101" s="93"/>
      <c r="E101" s="84"/>
      <c r="F101" s="118" t="str">
        <f>IF(E101="","",IFERROR(E101/(ROUND(INDEX('1.General Info'!$I$41:$I$48,MATCH('2.Rent Roll'!D101,'1.General Info'!$H$41:$H$48,0))*'1.General Info'!$A$10/50,0)*50),""))</f>
        <v/>
      </c>
      <c r="G101" s="93"/>
      <c r="H101" s="93"/>
      <c r="I101" s="82"/>
      <c r="J101" s="83" t="str">
        <f>IFERROR(HLOOKUP(C101,'1.General Info'!$D$26:$J$32,7,FALSE),"")</f>
        <v/>
      </c>
      <c r="K101" s="145"/>
      <c r="L101" s="84"/>
      <c r="M101" s="85" t="str">
        <f>IFERROR(IF(L101="","",IF(C101="SRO",(SUM(I101:L101)/0.75*12*(1/'1.General Info'!$A$11))/(ROUND(('1.General Info'!$A$10*INDEX('1.General Info'!$C$42:$C$48,MATCH('2.Rent Roll'!C101,'1.General Info'!$A$42:$A$48,0)))/50,0)*50),(SUM(I101:L101)*12*(1/'1.General Info'!$A$11))/(ROUND(('1.General Info'!$A$10*INDEX('1.General Info'!$C$42:$C$48,MATCH('2.Rent Roll'!C101,'1.General Info'!$A$42:$A$48,0)))/50,0)*50))),"")</f>
        <v/>
      </c>
      <c r="N101" s="86" t="str">
        <f t="shared" si="10"/>
        <v/>
      </c>
      <c r="O101" s="86" t="str">
        <f t="shared" si="11"/>
        <v/>
      </c>
      <c r="P101" s="86" t="str">
        <f t="shared" si="12"/>
        <v/>
      </c>
      <c r="Q101" s="94" t="str">
        <f t="shared" si="13"/>
        <v/>
      </c>
      <c r="R101" s="87" t="str">
        <f>IFERROR(IF(C101="SRO",ROUND(ROUND('1.General Info'!$A$10*INDEX('1.General Info'!$C$42:$C$48,MATCH('2.Rent Roll'!C101,'1.General Info'!$A$42:$A$48,0))/50,0)*50*T101/50,0)*50*'1.General Info'!$A$11/12*0.75,ROUND(ROUND('1.General Info'!$A$10*INDEX('1.General Info'!$C$42:$C$48,MATCH('2.Rent Roll'!C101,'1.General Info'!$A$42:$A$48,0))/50,0)*50*T101/50,0)*50*'1.General Info'!$A$11/12),"")</f>
        <v/>
      </c>
      <c r="S101" s="98" t="str">
        <f t="shared" si="14"/>
        <v/>
      </c>
      <c r="T101" s="85" t="str">
        <f t="shared" si="15"/>
        <v/>
      </c>
      <c r="U101" s="83" t="str">
        <f>IFERROR(ROUND(ROUND('1.General Info'!$A$10*INDEX('1.General Info'!$C$42:$C$48,MATCH('2.Rent Roll'!C101,'1.General Info'!$A$42:$A$48,0))/50,0)*50*'2.Rent Roll'!T101/50,0)*50,"")</f>
        <v/>
      </c>
      <c r="V101" s="149" t="str">
        <f>IFERROR(INDEX('1.General Info'!$B$42:$B$48,MATCH('2.Rent Roll'!C101,'1.General Info'!$A$42:$A$48,0)),"")</f>
        <v/>
      </c>
      <c r="X101" s="87" t="str">
        <f>IFERROR(IF(C101="SRO",MAX(MIN(ROUND(ROUND('1.General Info'!$A$10*INDEX('1.General Info'!$C$42:$C$48,MATCH('2.Rent Roll'!C101,'1.General Info'!$A$42:$A$48,0))/50,0)*50*O101/50,0)*50*'1.General Info'!$A$11/12*0.75,IF(Q101="No",ROUND(ROUND('1.General Info'!$A$10*INDEX('1.General Info'!$C$42:$C$48,MATCH('2.Rent Roll'!C101,'1.General Info'!$A$42:$A$48,0))/50,0)*50*P101/50,0)*50*'1.General Info'!$A$11/12*0.75,IFERROR(ROUND(ROUND('1.General Info'!$A$10*INDEX('1.General Info'!$C$42:$C$48,MATCH('2.Rent Roll'!C101,'1.General Info'!$A$42:$A$48,0))/50,0)*50*(MIN(O101,P101)*COUNTIFS($C$11:$C$160,"&lt;&gt;",$Q$11:$Q$160,"Yes")-SUMIFS($M$11:$M$160,$C$11:$C$160,"&lt;&gt;",$Q$11:$Q$160,"Yes")+M101)/50,0)*50*'1.General Info'!$A$11/12*0.75,0))),ROUND(ROUND('1.General Info'!$A$10*INDEX('1.General Info'!$C$42:$C$48,MATCH('2.Rent Roll'!C101,'1.General Info'!$A$42:$A$48,0))/50,0)*50*N101/50,0)*50*'1.General Info'!$A$11/12*0.75),MAX(MIN(ROUND(ROUND('1.General Info'!$A$10*INDEX('1.General Info'!$C$42:$C$48,MATCH('2.Rent Roll'!C101,'1.General Info'!$A$42:$A$48,0))/50,0)*50*O101/50,0)*50*'1.General Info'!$A$11/12,IF(Q101="No",ROUND(ROUND('1.General Info'!$A$10*INDEX('1.General Info'!$C$42:$C$48,MATCH('2.Rent Roll'!C101,'1.General Info'!$A$42:$A$48,0))/50,0)*50*P101/50,0)*50*'1.General Info'!$A$11/12,IFERROR(ROUND(ROUND('1.General Info'!$A$10*INDEX('1.General Info'!$C$42:$C$48,MATCH('2.Rent Roll'!C101,'1.General Info'!$A$42:$A$48,0))/50,0)*50*(MIN(O101,P101)*COUNTIFS($C$11:$C$160,"&lt;&gt;",$Q$11:$Q$160,"Yes")-SUMIFS($M$11:$M$160,$C$11:$C$160,"&lt;&gt;",$Q$11:$Q$160,"Yes")+M101)/50,0)*50*'1.General Info'!$A$11/12,0))),ROUND(ROUND('1.General Info'!$A$10*INDEX('1.General Info'!$C$42:$C$48,MATCH('2.Rent Roll'!C101,'1.General Info'!$A$42:$A$48,0))/50,0)*50*N101/50,0)*50*'1.General Info'!$A$11/12)),"")</f>
        <v/>
      </c>
      <c r="Y101" s="98" t="str">
        <f t="shared" si="9"/>
        <v/>
      </c>
      <c r="Z101" s="85" t="str">
        <f>IFERROR(IF(C101="SRO",(SUM(X101)/0.75*12*(1/'1.General Info'!$A$11))/(ROUND(('1.General Info'!$A$10*INDEX('1.General Info'!$C$42:$C$48,MATCH('2.Rent Roll'!C101,'1.General Info'!$A$42:$A$48,0)))/50,0)*50),(SUM(X101)*12*(1/'1.General Info'!$A$11))/(ROUND(('1.General Info'!$A$10*INDEX('1.General Info'!$C$42:$C$48,MATCH('2.Rent Roll'!C101,'1.General Info'!$A$42:$A$48,0)))/50,0)*50)),"")</f>
        <v/>
      </c>
      <c r="AA101" s="83" t="str">
        <f>IFERROR(ROUND(ROUND('1.General Info'!$A$10*INDEX('1.General Info'!$C$42:$C$48,MATCH('2.Rent Roll'!C101,'1.General Info'!$A$42:$A$48,0))/50,0)*50*'2.Rent Roll'!Z101/50,0)*50,"")</f>
        <v/>
      </c>
      <c r="AB101" s="88" t="str">
        <f>IFERROR(INDEX('1.General Info'!$B$42:$B$48,MATCH('2.Rent Roll'!C101,'1.General Info'!$A$42:$A$48,0)),"")</f>
        <v/>
      </c>
    </row>
    <row r="102" spans="1:28">
      <c r="A102" s="81">
        <f t="shared" si="16"/>
        <v>92</v>
      </c>
      <c r="B102" s="93"/>
      <c r="C102" s="93"/>
      <c r="D102" s="93"/>
      <c r="E102" s="84"/>
      <c r="F102" s="118" t="str">
        <f>IF(E102="","",IFERROR(E102/(ROUND(INDEX('1.General Info'!$I$41:$I$48,MATCH('2.Rent Roll'!D102,'1.General Info'!$H$41:$H$48,0))*'1.General Info'!$A$10/50,0)*50),""))</f>
        <v/>
      </c>
      <c r="G102" s="93"/>
      <c r="H102" s="93"/>
      <c r="I102" s="82"/>
      <c r="J102" s="83" t="str">
        <f>IFERROR(HLOOKUP(C102,'1.General Info'!$D$26:$J$32,7,FALSE),"")</f>
        <v/>
      </c>
      <c r="K102" s="145"/>
      <c r="L102" s="84"/>
      <c r="M102" s="85" t="str">
        <f>IFERROR(IF(L102="","",IF(C102="SRO",(SUM(I102:L102)/0.75*12*(1/'1.General Info'!$A$11))/(ROUND(('1.General Info'!$A$10*INDEX('1.General Info'!$C$42:$C$48,MATCH('2.Rent Roll'!C102,'1.General Info'!$A$42:$A$48,0)))/50,0)*50),(SUM(I102:L102)*12*(1/'1.General Info'!$A$11))/(ROUND(('1.General Info'!$A$10*INDEX('1.General Info'!$C$42:$C$48,MATCH('2.Rent Roll'!C102,'1.General Info'!$A$42:$A$48,0)))/50,0)*50))),"")</f>
        <v/>
      </c>
      <c r="N102" s="86" t="str">
        <f t="shared" si="10"/>
        <v/>
      </c>
      <c r="O102" s="86" t="str">
        <f t="shared" si="11"/>
        <v/>
      </c>
      <c r="P102" s="86" t="str">
        <f t="shared" si="12"/>
        <v/>
      </c>
      <c r="Q102" s="94" t="str">
        <f t="shared" si="13"/>
        <v/>
      </c>
      <c r="R102" s="87" t="str">
        <f>IFERROR(IF(C102="SRO",ROUND(ROUND('1.General Info'!$A$10*INDEX('1.General Info'!$C$42:$C$48,MATCH('2.Rent Roll'!C102,'1.General Info'!$A$42:$A$48,0))/50,0)*50*T102/50,0)*50*'1.General Info'!$A$11/12*0.75,ROUND(ROUND('1.General Info'!$A$10*INDEX('1.General Info'!$C$42:$C$48,MATCH('2.Rent Roll'!C102,'1.General Info'!$A$42:$A$48,0))/50,0)*50*T102/50,0)*50*'1.General Info'!$A$11/12),"")</f>
        <v/>
      </c>
      <c r="S102" s="98" t="str">
        <f t="shared" si="14"/>
        <v/>
      </c>
      <c r="T102" s="85" t="str">
        <f t="shared" si="15"/>
        <v/>
      </c>
      <c r="U102" s="83" t="str">
        <f>IFERROR(ROUND(ROUND('1.General Info'!$A$10*INDEX('1.General Info'!$C$42:$C$48,MATCH('2.Rent Roll'!C102,'1.General Info'!$A$42:$A$48,0))/50,0)*50*'2.Rent Roll'!T102/50,0)*50,"")</f>
        <v/>
      </c>
      <c r="V102" s="149" t="str">
        <f>IFERROR(INDEX('1.General Info'!$B$42:$B$48,MATCH('2.Rent Roll'!C102,'1.General Info'!$A$42:$A$48,0)),"")</f>
        <v/>
      </c>
      <c r="X102" s="87" t="str">
        <f>IFERROR(IF(C102="SRO",MAX(MIN(ROUND(ROUND('1.General Info'!$A$10*INDEX('1.General Info'!$C$42:$C$48,MATCH('2.Rent Roll'!C102,'1.General Info'!$A$42:$A$48,0))/50,0)*50*O102/50,0)*50*'1.General Info'!$A$11/12*0.75,IF(Q102="No",ROUND(ROUND('1.General Info'!$A$10*INDEX('1.General Info'!$C$42:$C$48,MATCH('2.Rent Roll'!C102,'1.General Info'!$A$42:$A$48,0))/50,0)*50*P102/50,0)*50*'1.General Info'!$A$11/12*0.75,IFERROR(ROUND(ROUND('1.General Info'!$A$10*INDEX('1.General Info'!$C$42:$C$48,MATCH('2.Rent Roll'!C102,'1.General Info'!$A$42:$A$48,0))/50,0)*50*(MIN(O102,P102)*COUNTIFS($C$11:$C$160,"&lt;&gt;",$Q$11:$Q$160,"Yes")-SUMIFS($M$11:$M$160,$C$11:$C$160,"&lt;&gt;",$Q$11:$Q$160,"Yes")+M102)/50,0)*50*'1.General Info'!$A$11/12*0.75,0))),ROUND(ROUND('1.General Info'!$A$10*INDEX('1.General Info'!$C$42:$C$48,MATCH('2.Rent Roll'!C102,'1.General Info'!$A$42:$A$48,0))/50,0)*50*N102/50,0)*50*'1.General Info'!$A$11/12*0.75),MAX(MIN(ROUND(ROUND('1.General Info'!$A$10*INDEX('1.General Info'!$C$42:$C$48,MATCH('2.Rent Roll'!C102,'1.General Info'!$A$42:$A$48,0))/50,0)*50*O102/50,0)*50*'1.General Info'!$A$11/12,IF(Q102="No",ROUND(ROUND('1.General Info'!$A$10*INDEX('1.General Info'!$C$42:$C$48,MATCH('2.Rent Roll'!C102,'1.General Info'!$A$42:$A$48,0))/50,0)*50*P102/50,0)*50*'1.General Info'!$A$11/12,IFERROR(ROUND(ROUND('1.General Info'!$A$10*INDEX('1.General Info'!$C$42:$C$48,MATCH('2.Rent Roll'!C102,'1.General Info'!$A$42:$A$48,0))/50,0)*50*(MIN(O102,P102)*COUNTIFS($C$11:$C$160,"&lt;&gt;",$Q$11:$Q$160,"Yes")-SUMIFS($M$11:$M$160,$C$11:$C$160,"&lt;&gt;",$Q$11:$Q$160,"Yes")+M102)/50,0)*50*'1.General Info'!$A$11/12,0))),ROUND(ROUND('1.General Info'!$A$10*INDEX('1.General Info'!$C$42:$C$48,MATCH('2.Rent Roll'!C102,'1.General Info'!$A$42:$A$48,0))/50,0)*50*N102/50,0)*50*'1.General Info'!$A$11/12)),"")</f>
        <v/>
      </c>
      <c r="Y102" s="98" t="str">
        <f t="shared" si="9"/>
        <v/>
      </c>
      <c r="Z102" s="85" t="str">
        <f>IFERROR(IF(C102="SRO",(SUM(X102)/0.75*12*(1/'1.General Info'!$A$11))/(ROUND(('1.General Info'!$A$10*INDEX('1.General Info'!$C$42:$C$48,MATCH('2.Rent Roll'!C102,'1.General Info'!$A$42:$A$48,0)))/50,0)*50),(SUM(X102)*12*(1/'1.General Info'!$A$11))/(ROUND(('1.General Info'!$A$10*INDEX('1.General Info'!$C$42:$C$48,MATCH('2.Rent Roll'!C102,'1.General Info'!$A$42:$A$48,0)))/50,0)*50)),"")</f>
        <v/>
      </c>
      <c r="AA102" s="83" t="str">
        <f>IFERROR(ROUND(ROUND('1.General Info'!$A$10*INDEX('1.General Info'!$C$42:$C$48,MATCH('2.Rent Roll'!C102,'1.General Info'!$A$42:$A$48,0))/50,0)*50*'2.Rent Roll'!Z102/50,0)*50,"")</f>
        <v/>
      </c>
      <c r="AB102" s="88" t="str">
        <f>IFERROR(INDEX('1.General Info'!$B$42:$B$48,MATCH('2.Rent Roll'!C102,'1.General Info'!$A$42:$A$48,0)),"")</f>
        <v/>
      </c>
    </row>
    <row r="103" spans="1:28">
      <c r="A103" s="81">
        <f t="shared" si="16"/>
        <v>93</v>
      </c>
      <c r="B103" s="93"/>
      <c r="C103" s="93"/>
      <c r="D103" s="93"/>
      <c r="E103" s="84"/>
      <c r="F103" s="118" t="str">
        <f>IF(E103="","",IFERROR(E103/(ROUND(INDEX('1.General Info'!$I$41:$I$48,MATCH('2.Rent Roll'!D103,'1.General Info'!$H$41:$H$48,0))*'1.General Info'!$A$10/50,0)*50),""))</f>
        <v/>
      </c>
      <c r="G103" s="93"/>
      <c r="H103" s="93"/>
      <c r="I103" s="82"/>
      <c r="J103" s="83" t="str">
        <f>IFERROR(HLOOKUP(C103,'1.General Info'!$D$26:$J$32,7,FALSE),"")</f>
        <v/>
      </c>
      <c r="K103" s="145"/>
      <c r="L103" s="84"/>
      <c r="M103" s="85" t="str">
        <f>IFERROR(IF(L103="","",IF(C103="SRO",(SUM(I103:L103)/0.75*12*(1/'1.General Info'!$A$11))/(ROUND(('1.General Info'!$A$10*INDEX('1.General Info'!$C$42:$C$48,MATCH('2.Rent Roll'!C103,'1.General Info'!$A$42:$A$48,0)))/50,0)*50),(SUM(I103:L103)*12*(1/'1.General Info'!$A$11))/(ROUND(('1.General Info'!$A$10*INDEX('1.General Info'!$C$42:$C$48,MATCH('2.Rent Roll'!C103,'1.General Info'!$A$42:$A$48,0)))/50,0)*50))),"")</f>
        <v/>
      </c>
      <c r="N103" s="86" t="str">
        <f t="shared" si="10"/>
        <v/>
      </c>
      <c r="O103" s="86" t="str">
        <f t="shared" si="11"/>
        <v/>
      </c>
      <c r="P103" s="86" t="str">
        <f t="shared" si="12"/>
        <v/>
      </c>
      <c r="Q103" s="94" t="str">
        <f t="shared" si="13"/>
        <v/>
      </c>
      <c r="R103" s="87" t="str">
        <f>IFERROR(IF(C103="SRO",ROUND(ROUND('1.General Info'!$A$10*INDEX('1.General Info'!$C$42:$C$48,MATCH('2.Rent Roll'!C103,'1.General Info'!$A$42:$A$48,0))/50,0)*50*T103/50,0)*50*'1.General Info'!$A$11/12*0.75,ROUND(ROUND('1.General Info'!$A$10*INDEX('1.General Info'!$C$42:$C$48,MATCH('2.Rent Roll'!C103,'1.General Info'!$A$42:$A$48,0))/50,0)*50*T103/50,0)*50*'1.General Info'!$A$11/12),"")</f>
        <v/>
      </c>
      <c r="S103" s="98" t="str">
        <f t="shared" si="14"/>
        <v/>
      </c>
      <c r="T103" s="85" t="str">
        <f t="shared" si="15"/>
        <v/>
      </c>
      <c r="U103" s="83" t="str">
        <f>IFERROR(ROUND(ROUND('1.General Info'!$A$10*INDEX('1.General Info'!$C$42:$C$48,MATCH('2.Rent Roll'!C103,'1.General Info'!$A$42:$A$48,0))/50,0)*50*'2.Rent Roll'!T103/50,0)*50,"")</f>
        <v/>
      </c>
      <c r="V103" s="149" t="str">
        <f>IFERROR(INDEX('1.General Info'!$B$42:$B$48,MATCH('2.Rent Roll'!C103,'1.General Info'!$A$42:$A$48,0)),"")</f>
        <v/>
      </c>
      <c r="X103" s="87" t="str">
        <f>IFERROR(IF(C103="SRO",MAX(MIN(ROUND(ROUND('1.General Info'!$A$10*INDEX('1.General Info'!$C$42:$C$48,MATCH('2.Rent Roll'!C103,'1.General Info'!$A$42:$A$48,0))/50,0)*50*O103/50,0)*50*'1.General Info'!$A$11/12*0.75,IF(Q103="No",ROUND(ROUND('1.General Info'!$A$10*INDEX('1.General Info'!$C$42:$C$48,MATCH('2.Rent Roll'!C103,'1.General Info'!$A$42:$A$48,0))/50,0)*50*P103/50,0)*50*'1.General Info'!$A$11/12*0.75,IFERROR(ROUND(ROUND('1.General Info'!$A$10*INDEX('1.General Info'!$C$42:$C$48,MATCH('2.Rent Roll'!C103,'1.General Info'!$A$42:$A$48,0))/50,0)*50*(MIN(O103,P103)*COUNTIFS($C$11:$C$160,"&lt;&gt;",$Q$11:$Q$160,"Yes")-SUMIFS($M$11:$M$160,$C$11:$C$160,"&lt;&gt;",$Q$11:$Q$160,"Yes")+M103)/50,0)*50*'1.General Info'!$A$11/12*0.75,0))),ROUND(ROUND('1.General Info'!$A$10*INDEX('1.General Info'!$C$42:$C$48,MATCH('2.Rent Roll'!C103,'1.General Info'!$A$42:$A$48,0))/50,0)*50*N103/50,0)*50*'1.General Info'!$A$11/12*0.75),MAX(MIN(ROUND(ROUND('1.General Info'!$A$10*INDEX('1.General Info'!$C$42:$C$48,MATCH('2.Rent Roll'!C103,'1.General Info'!$A$42:$A$48,0))/50,0)*50*O103/50,0)*50*'1.General Info'!$A$11/12,IF(Q103="No",ROUND(ROUND('1.General Info'!$A$10*INDEX('1.General Info'!$C$42:$C$48,MATCH('2.Rent Roll'!C103,'1.General Info'!$A$42:$A$48,0))/50,0)*50*P103/50,0)*50*'1.General Info'!$A$11/12,IFERROR(ROUND(ROUND('1.General Info'!$A$10*INDEX('1.General Info'!$C$42:$C$48,MATCH('2.Rent Roll'!C103,'1.General Info'!$A$42:$A$48,0))/50,0)*50*(MIN(O103,P103)*COUNTIFS($C$11:$C$160,"&lt;&gt;",$Q$11:$Q$160,"Yes")-SUMIFS($M$11:$M$160,$C$11:$C$160,"&lt;&gt;",$Q$11:$Q$160,"Yes")+M103)/50,0)*50*'1.General Info'!$A$11/12,0))),ROUND(ROUND('1.General Info'!$A$10*INDEX('1.General Info'!$C$42:$C$48,MATCH('2.Rent Roll'!C103,'1.General Info'!$A$42:$A$48,0))/50,0)*50*N103/50,0)*50*'1.General Info'!$A$11/12)),"")</f>
        <v/>
      </c>
      <c r="Y103" s="98" t="str">
        <f t="shared" si="9"/>
        <v/>
      </c>
      <c r="Z103" s="85" t="str">
        <f>IFERROR(IF(C103="SRO",(SUM(X103)/0.75*12*(1/'1.General Info'!$A$11))/(ROUND(('1.General Info'!$A$10*INDEX('1.General Info'!$C$42:$C$48,MATCH('2.Rent Roll'!C103,'1.General Info'!$A$42:$A$48,0)))/50,0)*50),(SUM(X103)*12*(1/'1.General Info'!$A$11))/(ROUND(('1.General Info'!$A$10*INDEX('1.General Info'!$C$42:$C$48,MATCH('2.Rent Roll'!C103,'1.General Info'!$A$42:$A$48,0)))/50,0)*50)),"")</f>
        <v/>
      </c>
      <c r="AA103" s="83" t="str">
        <f>IFERROR(ROUND(ROUND('1.General Info'!$A$10*INDEX('1.General Info'!$C$42:$C$48,MATCH('2.Rent Roll'!C103,'1.General Info'!$A$42:$A$48,0))/50,0)*50*'2.Rent Roll'!Z103/50,0)*50,"")</f>
        <v/>
      </c>
      <c r="AB103" s="88" t="str">
        <f>IFERROR(INDEX('1.General Info'!$B$42:$B$48,MATCH('2.Rent Roll'!C103,'1.General Info'!$A$42:$A$48,0)),"")</f>
        <v/>
      </c>
    </row>
    <row r="104" spans="1:28">
      <c r="A104" s="81">
        <f t="shared" si="16"/>
        <v>94</v>
      </c>
      <c r="B104" s="93"/>
      <c r="C104" s="93"/>
      <c r="D104" s="93"/>
      <c r="E104" s="84"/>
      <c r="F104" s="118" t="str">
        <f>IF(E104="","",IFERROR(E104/(ROUND(INDEX('1.General Info'!$I$41:$I$48,MATCH('2.Rent Roll'!D104,'1.General Info'!$H$41:$H$48,0))*'1.General Info'!$A$10/50,0)*50),""))</f>
        <v/>
      </c>
      <c r="G104" s="93"/>
      <c r="H104" s="93"/>
      <c r="I104" s="82"/>
      <c r="J104" s="83" t="str">
        <f>IFERROR(HLOOKUP(C104,'1.General Info'!$D$26:$J$32,7,FALSE),"")</f>
        <v/>
      </c>
      <c r="K104" s="145"/>
      <c r="L104" s="84"/>
      <c r="M104" s="85" t="str">
        <f>IFERROR(IF(L104="","",IF(C104="SRO",(SUM(I104:L104)/0.75*12*(1/'1.General Info'!$A$11))/(ROUND(('1.General Info'!$A$10*INDEX('1.General Info'!$C$42:$C$48,MATCH('2.Rent Roll'!C104,'1.General Info'!$A$42:$A$48,0)))/50,0)*50),(SUM(I104:L104)*12*(1/'1.General Info'!$A$11))/(ROUND(('1.General Info'!$A$10*INDEX('1.General Info'!$C$42:$C$48,MATCH('2.Rent Roll'!C104,'1.General Info'!$A$42:$A$48,0)))/50,0)*50))),"")</f>
        <v/>
      </c>
      <c r="N104" s="86" t="str">
        <f t="shared" si="10"/>
        <v/>
      </c>
      <c r="O104" s="86" t="str">
        <f t="shared" si="11"/>
        <v/>
      </c>
      <c r="P104" s="86" t="str">
        <f t="shared" si="12"/>
        <v/>
      </c>
      <c r="Q104" s="94" t="str">
        <f t="shared" si="13"/>
        <v/>
      </c>
      <c r="R104" s="87" t="str">
        <f>IFERROR(IF(C104="SRO",ROUND(ROUND('1.General Info'!$A$10*INDEX('1.General Info'!$C$42:$C$48,MATCH('2.Rent Roll'!C104,'1.General Info'!$A$42:$A$48,0))/50,0)*50*T104/50,0)*50*'1.General Info'!$A$11/12*0.75,ROUND(ROUND('1.General Info'!$A$10*INDEX('1.General Info'!$C$42:$C$48,MATCH('2.Rent Roll'!C104,'1.General Info'!$A$42:$A$48,0))/50,0)*50*T104/50,0)*50*'1.General Info'!$A$11/12),"")</f>
        <v/>
      </c>
      <c r="S104" s="98" t="str">
        <f t="shared" si="14"/>
        <v/>
      </c>
      <c r="T104" s="85" t="str">
        <f t="shared" si="15"/>
        <v/>
      </c>
      <c r="U104" s="83" t="str">
        <f>IFERROR(ROUND(ROUND('1.General Info'!$A$10*INDEX('1.General Info'!$C$42:$C$48,MATCH('2.Rent Roll'!C104,'1.General Info'!$A$42:$A$48,0))/50,0)*50*'2.Rent Roll'!T104/50,0)*50,"")</f>
        <v/>
      </c>
      <c r="V104" s="149" t="str">
        <f>IFERROR(INDEX('1.General Info'!$B$42:$B$48,MATCH('2.Rent Roll'!C104,'1.General Info'!$A$42:$A$48,0)),"")</f>
        <v/>
      </c>
      <c r="X104" s="87" t="str">
        <f>IFERROR(IF(C104="SRO",MAX(MIN(ROUND(ROUND('1.General Info'!$A$10*INDEX('1.General Info'!$C$42:$C$48,MATCH('2.Rent Roll'!C104,'1.General Info'!$A$42:$A$48,0))/50,0)*50*O104/50,0)*50*'1.General Info'!$A$11/12*0.75,IF(Q104="No",ROUND(ROUND('1.General Info'!$A$10*INDEX('1.General Info'!$C$42:$C$48,MATCH('2.Rent Roll'!C104,'1.General Info'!$A$42:$A$48,0))/50,0)*50*P104/50,0)*50*'1.General Info'!$A$11/12*0.75,IFERROR(ROUND(ROUND('1.General Info'!$A$10*INDEX('1.General Info'!$C$42:$C$48,MATCH('2.Rent Roll'!C104,'1.General Info'!$A$42:$A$48,0))/50,0)*50*(MIN(O104,P104)*COUNTIFS($C$11:$C$160,"&lt;&gt;",$Q$11:$Q$160,"Yes")-SUMIFS($M$11:$M$160,$C$11:$C$160,"&lt;&gt;",$Q$11:$Q$160,"Yes")+M104)/50,0)*50*'1.General Info'!$A$11/12*0.75,0))),ROUND(ROUND('1.General Info'!$A$10*INDEX('1.General Info'!$C$42:$C$48,MATCH('2.Rent Roll'!C104,'1.General Info'!$A$42:$A$48,0))/50,0)*50*N104/50,0)*50*'1.General Info'!$A$11/12*0.75),MAX(MIN(ROUND(ROUND('1.General Info'!$A$10*INDEX('1.General Info'!$C$42:$C$48,MATCH('2.Rent Roll'!C104,'1.General Info'!$A$42:$A$48,0))/50,0)*50*O104/50,0)*50*'1.General Info'!$A$11/12,IF(Q104="No",ROUND(ROUND('1.General Info'!$A$10*INDEX('1.General Info'!$C$42:$C$48,MATCH('2.Rent Roll'!C104,'1.General Info'!$A$42:$A$48,0))/50,0)*50*P104/50,0)*50*'1.General Info'!$A$11/12,IFERROR(ROUND(ROUND('1.General Info'!$A$10*INDEX('1.General Info'!$C$42:$C$48,MATCH('2.Rent Roll'!C104,'1.General Info'!$A$42:$A$48,0))/50,0)*50*(MIN(O104,P104)*COUNTIFS($C$11:$C$160,"&lt;&gt;",$Q$11:$Q$160,"Yes")-SUMIFS($M$11:$M$160,$C$11:$C$160,"&lt;&gt;",$Q$11:$Q$160,"Yes")+M104)/50,0)*50*'1.General Info'!$A$11/12,0))),ROUND(ROUND('1.General Info'!$A$10*INDEX('1.General Info'!$C$42:$C$48,MATCH('2.Rent Roll'!C104,'1.General Info'!$A$42:$A$48,0))/50,0)*50*N104/50,0)*50*'1.General Info'!$A$11/12)),"")</f>
        <v/>
      </c>
      <c r="Y104" s="98" t="str">
        <f t="shared" si="9"/>
        <v/>
      </c>
      <c r="Z104" s="85" t="str">
        <f>IFERROR(IF(C104="SRO",(SUM(X104)/0.75*12*(1/'1.General Info'!$A$11))/(ROUND(('1.General Info'!$A$10*INDEX('1.General Info'!$C$42:$C$48,MATCH('2.Rent Roll'!C104,'1.General Info'!$A$42:$A$48,0)))/50,0)*50),(SUM(X104)*12*(1/'1.General Info'!$A$11))/(ROUND(('1.General Info'!$A$10*INDEX('1.General Info'!$C$42:$C$48,MATCH('2.Rent Roll'!C104,'1.General Info'!$A$42:$A$48,0)))/50,0)*50)),"")</f>
        <v/>
      </c>
      <c r="AA104" s="83" t="str">
        <f>IFERROR(ROUND(ROUND('1.General Info'!$A$10*INDEX('1.General Info'!$C$42:$C$48,MATCH('2.Rent Roll'!C104,'1.General Info'!$A$42:$A$48,0))/50,0)*50*'2.Rent Roll'!Z104/50,0)*50,"")</f>
        <v/>
      </c>
      <c r="AB104" s="88" t="str">
        <f>IFERROR(INDEX('1.General Info'!$B$42:$B$48,MATCH('2.Rent Roll'!C104,'1.General Info'!$A$42:$A$48,0)),"")</f>
        <v/>
      </c>
    </row>
    <row r="105" spans="1:28">
      <c r="A105" s="81">
        <f t="shared" si="16"/>
        <v>95</v>
      </c>
      <c r="B105" s="93"/>
      <c r="C105" s="93"/>
      <c r="D105" s="93"/>
      <c r="E105" s="84"/>
      <c r="F105" s="118" t="str">
        <f>IF(E105="","",IFERROR(E105/(ROUND(INDEX('1.General Info'!$I$41:$I$48,MATCH('2.Rent Roll'!D105,'1.General Info'!$H$41:$H$48,0))*'1.General Info'!$A$10/50,0)*50),""))</f>
        <v/>
      </c>
      <c r="G105" s="93"/>
      <c r="H105" s="93"/>
      <c r="I105" s="82"/>
      <c r="J105" s="83" t="str">
        <f>IFERROR(HLOOKUP(C105,'1.General Info'!$D$26:$J$32,7,FALSE),"")</f>
        <v/>
      </c>
      <c r="K105" s="145"/>
      <c r="L105" s="84"/>
      <c r="M105" s="85" t="str">
        <f>IFERROR(IF(L105="","",IF(C105="SRO",(SUM(I105:L105)/0.75*12*(1/'1.General Info'!$A$11))/(ROUND(('1.General Info'!$A$10*INDEX('1.General Info'!$C$42:$C$48,MATCH('2.Rent Roll'!C105,'1.General Info'!$A$42:$A$48,0)))/50,0)*50),(SUM(I105:L105)*12*(1/'1.General Info'!$A$11))/(ROUND(('1.General Info'!$A$10*INDEX('1.General Info'!$C$42:$C$48,MATCH('2.Rent Roll'!C105,'1.General Info'!$A$42:$A$48,0)))/50,0)*50))),"")</f>
        <v/>
      </c>
      <c r="N105" s="86" t="str">
        <f t="shared" si="10"/>
        <v/>
      </c>
      <c r="O105" s="86" t="str">
        <f t="shared" si="11"/>
        <v/>
      </c>
      <c r="P105" s="86" t="str">
        <f t="shared" si="12"/>
        <v/>
      </c>
      <c r="Q105" s="94" t="str">
        <f t="shared" si="13"/>
        <v/>
      </c>
      <c r="R105" s="87" t="str">
        <f>IFERROR(IF(C105="SRO",ROUND(ROUND('1.General Info'!$A$10*INDEX('1.General Info'!$C$42:$C$48,MATCH('2.Rent Roll'!C105,'1.General Info'!$A$42:$A$48,0))/50,0)*50*T105/50,0)*50*'1.General Info'!$A$11/12*0.75,ROUND(ROUND('1.General Info'!$A$10*INDEX('1.General Info'!$C$42:$C$48,MATCH('2.Rent Roll'!C105,'1.General Info'!$A$42:$A$48,0))/50,0)*50*T105/50,0)*50*'1.General Info'!$A$11/12),"")</f>
        <v/>
      </c>
      <c r="S105" s="98" t="str">
        <f t="shared" si="14"/>
        <v/>
      </c>
      <c r="T105" s="85" t="str">
        <f t="shared" si="15"/>
        <v/>
      </c>
      <c r="U105" s="83" t="str">
        <f>IFERROR(ROUND(ROUND('1.General Info'!$A$10*INDEX('1.General Info'!$C$42:$C$48,MATCH('2.Rent Roll'!C105,'1.General Info'!$A$42:$A$48,0))/50,0)*50*'2.Rent Roll'!T105/50,0)*50,"")</f>
        <v/>
      </c>
      <c r="V105" s="149" t="str">
        <f>IFERROR(INDEX('1.General Info'!$B$42:$B$48,MATCH('2.Rent Roll'!C105,'1.General Info'!$A$42:$A$48,0)),"")</f>
        <v/>
      </c>
      <c r="X105" s="87" t="str">
        <f>IFERROR(IF(C105="SRO",MAX(MIN(ROUND(ROUND('1.General Info'!$A$10*INDEX('1.General Info'!$C$42:$C$48,MATCH('2.Rent Roll'!C105,'1.General Info'!$A$42:$A$48,0))/50,0)*50*O105/50,0)*50*'1.General Info'!$A$11/12*0.75,IF(Q105="No",ROUND(ROUND('1.General Info'!$A$10*INDEX('1.General Info'!$C$42:$C$48,MATCH('2.Rent Roll'!C105,'1.General Info'!$A$42:$A$48,0))/50,0)*50*P105/50,0)*50*'1.General Info'!$A$11/12*0.75,IFERROR(ROUND(ROUND('1.General Info'!$A$10*INDEX('1.General Info'!$C$42:$C$48,MATCH('2.Rent Roll'!C105,'1.General Info'!$A$42:$A$48,0))/50,0)*50*(MIN(O105,P105)*COUNTIFS($C$11:$C$160,"&lt;&gt;",$Q$11:$Q$160,"Yes")-SUMIFS($M$11:$M$160,$C$11:$C$160,"&lt;&gt;",$Q$11:$Q$160,"Yes")+M105)/50,0)*50*'1.General Info'!$A$11/12*0.75,0))),ROUND(ROUND('1.General Info'!$A$10*INDEX('1.General Info'!$C$42:$C$48,MATCH('2.Rent Roll'!C105,'1.General Info'!$A$42:$A$48,0))/50,0)*50*N105/50,0)*50*'1.General Info'!$A$11/12*0.75),MAX(MIN(ROUND(ROUND('1.General Info'!$A$10*INDEX('1.General Info'!$C$42:$C$48,MATCH('2.Rent Roll'!C105,'1.General Info'!$A$42:$A$48,0))/50,0)*50*O105/50,0)*50*'1.General Info'!$A$11/12,IF(Q105="No",ROUND(ROUND('1.General Info'!$A$10*INDEX('1.General Info'!$C$42:$C$48,MATCH('2.Rent Roll'!C105,'1.General Info'!$A$42:$A$48,0))/50,0)*50*P105/50,0)*50*'1.General Info'!$A$11/12,IFERROR(ROUND(ROUND('1.General Info'!$A$10*INDEX('1.General Info'!$C$42:$C$48,MATCH('2.Rent Roll'!C105,'1.General Info'!$A$42:$A$48,0))/50,0)*50*(MIN(O105,P105)*COUNTIFS($C$11:$C$160,"&lt;&gt;",$Q$11:$Q$160,"Yes")-SUMIFS($M$11:$M$160,$C$11:$C$160,"&lt;&gt;",$Q$11:$Q$160,"Yes")+M105)/50,0)*50*'1.General Info'!$A$11/12,0))),ROUND(ROUND('1.General Info'!$A$10*INDEX('1.General Info'!$C$42:$C$48,MATCH('2.Rent Roll'!C105,'1.General Info'!$A$42:$A$48,0))/50,0)*50*N105/50,0)*50*'1.General Info'!$A$11/12)),"")</f>
        <v/>
      </c>
      <c r="Y105" s="98" t="str">
        <f t="shared" si="9"/>
        <v/>
      </c>
      <c r="Z105" s="85" t="str">
        <f>IFERROR(IF(C105="SRO",(SUM(X105)/0.75*12*(1/'1.General Info'!$A$11))/(ROUND(('1.General Info'!$A$10*INDEX('1.General Info'!$C$42:$C$48,MATCH('2.Rent Roll'!C105,'1.General Info'!$A$42:$A$48,0)))/50,0)*50),(SUM(X105)*12*(1/'1.General Info'!$A$11))/(ROUND(('1.General Info'!$A$10*INDEX('1.General Info'!$C$42:$C$48,MATCH('2.Rent Roll'!C105,'1.General Info'!$A$42:$A$48,0)))/50,0)*50)),"")</f>
        <v/>
      </c>
      <c r="AA105" s="83" t="str">
        <f>IFERROR(ROUND(ROUND('1.General Info'!$A$10*INDEX('1.General Info'!$C$42:$C$48,MATCH('2.Rent Roll'!C105,'1.General Info'!$A$42:$A$48,0))/50,0)*50*'2.Rent Roll'!Z105/50,0)*50,"")</f>
        <v/>
      </c>
      <c r="AB105" s="88" t="str">
        <f>IFERROR(INDEX('1.General Info'!$B$42:$B$48,MATCH('2.Rent Roll'!C105,'1.General Info'!$A$42:$A$48,0)),"")</f>
        <v/>
      </c>
    </row>
    <row r="106" spans="1:28">
      <c r="A106" s="81">
        <f t="shared" si="16"/>
        <v>96</v>
      </c>
      <c r="B106" s="93"/>
      <c r="C106" s="93"/>
      <c r="D106" s="93"/>
      <c r="E106" s="84"/>
      <c r="F106" s="118" t="str">
        <f>IF(E106="","",IFERROR(E106/(ROUND(INDEX('1.General Info'!$I$41:$I$48,MATCH('2.Rent Roll'!D106,'1.General Info'!$H$41:$H$48,0))*'1.General Info'!$A$10/50,0)*50),""))</f>
        <v/>
      </c>
      <c r="G106" s="93"/>
      <c r="H106" s="93"/>
      <c r="I106" s="82"/>
      <c r="J106" s="83" t="str">
        <f>IFERROR(HLOOKUP(C106,'1.General Info'!$D$26:$J$32,7,FALSE),"")</f>
        <v/>
      </c>
      <c r="K106" s="145"/>
      <c r="L106" s="84"/>
      <c r="M106" s="85" t="str">
        <f>IFERROR(IF(L106="","",IF(C106="SRO",(SUM(I106:L106)/0.75*12*(1/'1.General Info'!$A$11))/(ROUND(('1.General Info'!$A$10*INDEX('1.General Info'!$C$42:$C$48,MATCH('2.Rent Roll'!C106,'1.General Info'!$A$42:$A$48,0)))/50,0)*50),(SUM(I106:L106)*12*(1/'1.General Info'!$A$11))/(ROUND(('1.General Info'!$A$10*INDEX('1.General Info'!$C$42:$C$48,MATCH('2.Rent Roll'!C106,'1.General Info'!$A$42:$A$48,0)))/50,0)*50))),"")</f>
        <v/>
      </c>
      <c r="N106" s="86" t="str">
        <f t="shared" si="10"/>
        <v/>
      </c>
      <c r="O106" s="86" t="str">
        <f t="shared" si="11"/>
        <v/>
      </c>
      <c r="P106" s="86" t="str">
        <f t="shared" si="12"/>
        <v/>
      </c>
      <c r="Q106" s="94" t="str">
        <f t="shared" si="13"/>
        <v/>
      </c>
      <c r="R106" s="87" t="str">
        <f>IFERROR(IF(C106="SRO",ROUND(ROUND('1.General Info'!$A$10*INDEX('1.General Info'!$C$42:$C$48,MATCH('2.Rent Roll'!C106,'1.General Info'!$A$42:$A$48,0))/50,0)*50*T106/50,0)*50*'1.General Info'!$A$11/12*0.75,ROUND(ROUND('1.General Info'!$A$10*INDEX('1.General Info'!$C$42:$C$48,MATCH('2.Rent Roll'!C106,'1.General Info'!$A$42:$A$48,0))/50,0)*50*T106/50,0)*50*'1.General Info'!$A$11/12),"")</f>
        <v/>
      </c>
      <c r="S106" s="98" t="str">
        <f t="shared" si="14"/>
        <v/>
      </c>
      <c r="T106" s="85" t="str">
        <f t="shared" si="15"/>
        <v/>
      </c>
      <c r="U106" s="83" t="str">
        <f>IFERROR(ROUND(ROUND('1.General Info'!$A$10*INDEX('1.General Info'!$C$42:$C$48,MATCH('2.Rent Roll'!C106,'1.General Info'!$A$42:$A$48,0))/50,0)*50*'2.Rent Roll'!T106/50,0)*50,"")</f>
        <v/>
      </c>
      <c r="V106" s="149" t="str">
        <f>IFERROR(INDEX('1.General Info'!$B$42:$B$48,MATCH('2.Rent Roll'!C106,'1.General Info'!$A$42:$A$48,0)),"")</f>
        <v/>
      </c>
      <c r="X106" s="87" t="str">
        <f>IFERROR(IF(C106="SRO",MAX(MIN(ROUND(ROUND('1.General Info'!$A$10*INDEX('1.General Info'!$C$42:$C$48,MATCH('2.Rent Roll'!C106,'1.General Info'!$A$42:$A$48,0))/50,0)*50*O106/50,0)*50*'1.General Info'!$A$11/12*0.75,IF(Q106="No",ROUND(ROUND('1.General Info'!$A$10*INDEX('1.General Info'!$C$42:$C$48,MATCH('2.Rent Roll'!C106,'1.General Info'!$A$42:$A$48,0))/50,0)*50*P106/50,0)*50*'1.General Info'!$A$11/12*0.75,IFERROR(ROUND(ROUND('1.General Info'!$A$10*INDEX('1.General Info'!$C$42:$C$48,MATCH('2.Rent Roll'!C106,'1.General Info'!$A$42:$A$48,0))/50,0)*50*(MIN(O106,P106)*COUNTIFS($C$11:$C$160,"&lt;&gt;",$Q$11:$Q$160,"Yes")-SUMIFS($M$11:$M$160,$C$11:$C$160,"&lt;&gt;",$Q$11:$Q$160,"Yes")+M106)/50,0)*50*'1.General Info'!$A$11/12*0.75,0))),ROUND(ROUND('1.General Info'!$A$10*INDEX('1.General Info'!$C$42:$C$48,MATCH('2.Rent Roll'!C106,'1.General Info'!$A$42:$A$48,0))/50,0)*50*N106/50,0)*50*'1.General Info'!$A$11/12*0.75),MAX(MIN(ROUND(ROUND('1.General Info'!$A$10*INDEX('1.General Info'!$C$42:$C$48,MATCH('2.Rent Roll'!C106,'1.General Info'!$A$42:$A$48,0))/50,0)*50*O106/50,0)*50*'1.General Info'!$A$11/12,IF(Q106="No",ROUND(ROUND('1.General Info'!$A$10*INDEX('1.General Info'!$C$42:$C$48,MATCH('2.Rent Roll'!C106,'1.General Info'!$A$42:$A$48,0))/50,0)*50*P106/50,0)*50*'1.General Info'!$A$11/12,IFERROR(ROUND(ROUND('1.General Info'!$A$10*INDEX('1.General Info'!$C$42:$C$48,MATCH('2.Rent Roll'!C106,'1.General Info'!$A$42:$A$48,0))/50,0)*50*(MIN(O106,P106)*COUNTIFS($C$11:$C$160,"&lt;&gt;",$Q$11:$Q$160,"Yes")-SUMIFS($M$11:$M$160,$C$11:$C$160,"&lt;&gt;",$Q$11:$Q$160,"Yes")+M106)/50,0)*50*'1.General Info'!$A$11/12,0))),ROUND(ROUND('1.General Info'!$A$10*INDEX('1.General Info'!$C$42:$C$48,MATCH('2.Rent Roll'!C106,'1.General Info'!$A$42:$A$48,0))/50,0)*50*N106/50,0)*50*'1.General Info'!$A$11/12)),"")</f>
        <v/>
      </c>
      <c r="Y106" s="98" t="str">
        <f t="shared" si="9"/>
        <v/>
      </c>
      <c r="Z106" s="85" t="str">
        <f>IFERROR(IF(C106="SRO",(SUM(X106)/0.75*12*(1/'1.General Info'!$A$11))/(ROUND(('1.General Info'!$A$10*INDEX('1.General Info'!$C$42:$C$48,MATCH('2.Rent Roll'!C106,'1.General Info'!$A$42:$A$48,0)))/50,0)*50),(SUM(X106)*12*(1/'1.General Info'!$A$11))/(ROUND(('1.General Info'!$A$10*INDEX('1.General Info'!$C$42:$C$48,MATCH('2.Rent Roll'!C106,'1.General Info'!$A$42:$A$48,0)))/50,0)*50)),"")</f>
        <v/>
      </c>
      <c r="AA106" s="83" t="str">
        <f>IFERROR(ROUND(ROUND('1.General Info'!$A$10*INDEX('1.General Info'!$C$42:$C$48,MATCH('2.Rent Roll'!C106,'1.General Info'!$A$42:$A$48,0))/50,0)*50*'2.Rent Roll'!Z106/50,0)*50,"")</f>
        <v/>
      </c>
      <c r="AB106" s="88" t="str">
        <f>IFERROR(INDEX('1.General Info'!$B$42:$B$48,MATCH('2.Rent Roll'!C106,'1.General Info'!$A$42:$A$48,0)),"")</f>
        <v/>
      </c>
    </row>
    <row r="107" spans="1:28">
      <c r="A107" s="81">
        <f t="shared" si="16"/>
        <v>97</v>
      </c>
      <c r="B107" s="93"/>
      <c r="C107" s="93"/>
      <c r="D107" s="93"/>
      <c r="E107" s="84"/>
      <c r="F107" s="118" t="str">
        <f>IF(E107="","",IFERROR(E107/(ROUND(INDEX('1.General Info'!$I$41:$I$48,MATCH('2.Rent Roll'!D107,'1.General Info'!$H$41:$H$48,0))*'1.General Info'!$A$10/50,0)*50),""))</f>
        <v/>
      </c>
      <c r="G107" s="93"/>
      <c r="H107" s="93"/>
      <c r="I107" s="82"/>
      <c r="J107" s="83" t="str">
        <f>IFERROR(HLOOKUP(C107,'1.General Info'!$D$26:$J$32,7,FALSE),"")</f>
        <v/>
      </c>
      <c r="K107" s="145"/>
      <c r="L107" s="84"/>
      <c r="M107" s="85" t="str">
        <f>IFERROR(IF(L107="","",IF(C107="SRO",(SUM(I107:L107)/0.75*12*(1/'1.General Info'!$A$11))/(ROUND(('1.General Info'!$A$10*INDEX('1.General Info'!$C$42:$C$48,MATCH('2.Rent Roll'!C107,'1.General Info'!$A$42:$A$48,0)))/50,0)*50),(SUM(I107:L107)*12*(1/'1.General Info'!$A$11))/(ROUND(('1.General Info'!$A$10*INDEX('1.General Info'!$C$42:$C$48,MATCH('2.Rent Roll'!C107,'1.General Info'!$A$42:$A$48,0)))/50,0)*50))),"")</f>
        <v/>
      </c>
      <c r="N107" s="86" t="str">
        <f t="shared" si="10"/>
        <v/>
      </c>
      <c r="O107" s="86" t="str">
        <f t="shared" si="11"/>
        <v/>
      </c>
      <c r="P107" s="86" t="str">
        <f t="shared" si="12"/>
        <v/>
      </c>
      <c r="Q107" s="94" t="str">
        <f t="shared" si="13"/>
        <v/>
      </c>
      <c r="R107" s="87" t="str">
        <f>IFERROR(IF(C107="SRO",ROUND(ROUND('1.General Info'!$A$10*INDEX('1.General Info'!$C$42:$C$48,MATCH('2.Rent Roll'!C107,'1.General Info'!$A$42:$A$48,0))/50,0)*50*T107/50,0)*50*'1.General Info'!$A$11/12*0.75,ROUND(ROUND('1.General Info'!$A$10*INDEX('1.General Info'!$C$42:$C$48,MATCH('2.Rent Roll'!C107,'1.General Info'!$A$42:$A$48,0))/50,0)*50*T107/50,0)*50*'1.General Info'!$A$11/12),"")</f>
        <v/>
      </c>
      <c r="S107" s="98" t="str">
        <f t="shared" si="14"/>
        <v/>
      </c>
      <c r="T107" s="85" t="str">
        <f t="shared" si="15"/>
        <v/>
      </c>
      <c r="U107" s="83" t="str">
        <f>IFERROR(ROUND(ROUND('1.General Info'!$A$10*INDEX('1.General Info'!$C$42:$C$48,MATCH('2.Rent Roll'!C107,'1.General Info'!$A$42:$A$48,0))/50,0)*50*'2.Rent Roll'!T107/50,0)*50,"")</f>
        <v/>
      </c>
      <c r="V107" s="149" t="str">
        <f>IFERROR(INDEX('1.General Info'!$B$42:$B$48,MATCH('2.Rent Roll'!C107,'1.General Info'!$A$42:$A$48,0)),"")</f>
        <v/>
      </c>
      <c r="X107" s="87" t="str">
        <f>IFERROR(IF(C107="SRO",MAX(MIN(ROUND(ROUND('1.General Info'!$A$10*INDEX('1.General Info'!$C$42:$C$48,MATCH('2.Rent Roll'!C107,'1.General Info'!$A$42:$A$48,0))/50,0)*50*O107/50,0)*50*'1.General Info'!$A$11/12*0.75,IF(Q107="No",ROUND(ROUND('1.General Info'!$A$10*INDEX('1.General Info'!$C$42:$C$48,MATCH('2.Rent Roll'!C107,'1.General Info'!$A$42:$A$48,0))/50,0)*50*P107/50,0)*50*'1.General Info'!$A$11/12*0.75,IFERROR(ROUND(ROUND('1.General Info'!$A$10*INDEX('1.General Info'!$C$42:$C$48,MATCH('2.Rent Roll'!C107,'1.General Info'!$A$42:$A$48,0))/50,0)*50*(MIN(O107,P107)*COUNTIFS($C$11:$C$160,"&lt;&gt;",$Q$11:$Q$160,"Yes")-SUMIFS($M$11:$M$160,$C$11:$C$160,"&lt;&gt;",$Q$11:$Q$160,"Yes")+M107)/50,0)*50*'1.General Info'!$A$11/12*0.75,0))),ROUND(ROUND('1.General Info'!$A$10*INDEX('1.General Info'!$C$42:$C$48,MATCH('2.Rent Roll'!C107,'1.General Info'!$A$42:$A$48,0))/50,0)*50*N107/50,0)*50*'1.General Info'!$A$11/12*0.75),MAX(MIN(ROUND(ROUND('1.General Info'!$A$10*INDEX('1.General Info'!$C$42:$C$48,MATCH('2.Rent Roll'!C107,'1.General Info'!$A$42:$A$48,0))/50,0)*50*O107/50,0)*50*'1.General Info'!$A$11/12,IF(Q107="No",ROUND(ROUND('1.General Info'!$A$10*INDEX('1.General Info'!$C$42:$C$48,MATCH('2.Rent Roll'!C107,'1.General Info'!$A$42:$A$48,0))/50,0)*50*P107/50,0)*50*'1.General Info'!$A$11/12,IFERROR(ROUND(ROUND('1.General Info'!$A$10*INDEX('1.General Info'!$C$42:$C$48,MATCH('2.Rent Roll'!C107,'1.General Info'!$A$42:$A$48,0))/50,0)*50*(MIN(O107,P107)*COUNTIFS($C$11:$C$160,"&lt;&gt;",$Q$11:$Q$160,"Yes")-SUMIFS($M$11:$M$160,$C$11:$C$160,"&lt;&gt;",$Q$11:$Q$160,"Yes")+M107)/50,0)*50*'1.General Info'!$A$11/12,0))),ROUND(ROUND('1.General Info'!$A$10*INDEX('1.General Info'!$C$42:$C$48,MATCH('2.Rent Roll'!C107,'1.General Info'!$A$42:$A$48,0))/50,0)*50*N107/50,0)*50*'1.General Info'!$A$11/12)),"")</f>
        <v/>
      </c>
      <c r="Y107" s="98" t="str">
        <f t="shared" ref="Y107:Y138" si="17">IFERROR(IF(X107="","",X107-J107),"")</f>
        <v/>
      </c>
      <c r="Z107" s="85" t="str">
        <f>IFERROR(IF(C107="SRO",(SUM(X107)/0.75*12*(1/'1.General Info'!$A$11))/(ROUND(('1.General Info'!$A$10*INDEX('1.General Info'!$C$42:$C$48,MATCH('2.Rent Roll'!C107,'1.General Info'!$A$42:$A$48,0)))/50,0)*50),(SUM(X107)*12*(1/'1.General Info'!$A$11))/(ROUND(('1.General Info'!$A$10*INDEX('1.General Info'!$C$42:$C$48,MATCH('2.Rent Roll'!C107,'1.General Info'!$A$42:$A$48,0)))/50,0)*50)),"")</f>
        <v/>
      </c>
      <c r="AA107" s="83" t="str">
        <f>IFERROR(ROUND(ROUND('1.General Info'!$A$10*INDEX('1.General Info'!$C$42:$C$48,MATCH('2.Rent Roll'!C107,'1.General Info'!$A$42:$A$48,0))/50,0)*50*'2.Rent Roll'!Z107/50,0)*50,"")</f>
        <v/>
      </c>
      <c r="AB107" s="88" t="str">
        <f>IFERROR(INDEX('1.General Info'!$B$42:$B$48,MATCH('2.Rent Roll'!C107,'1.General Info'!$A$42:$A$48,0)),"")</f>
        <v/>
      </c>
    </row>
    <row r="108" spans="1:28">
      <c r="A108" s="81">
        <f t="shared" si="16"/>
        <v>98</v>
      </c>
      <c r="B108" s="93"/>
      <c r="C108" s="93"/>
      <c r="D108" s="93"/>
      <c r="E108" s="84"/>
      <c r="F108" s="118" t="str">
        <f>IF(E108="","",IFERROR(E108/(ROUND(INDEX('1.General Info'!$I$41:$I$48,MATCH('2.Rent Roll'!D108,'1.General Info'!$H$41:$H$48,0))*'1.General Info'!$A$10/50,0)*50),""))</f>
        <v/>
      </c>
      <c r="G108" s="93"/>
      <c r="H108" s="93"/>
      <c r="I108" s="82"/>
      <c r="J108" s="83" t="str">
        <f>IFERROR(HLOOKUP(C108,'1.General Info'!$D$26:$J$32,7,FALSE),"")</f>
        <v/>
      </c>
      <c r="K108" s="145"/>
      <c r="L108" s="84"/>
      <c r="M108" s="85" t="str">
        <f>IFERROR(IF(L108="","",IF(C108="SRO",(SUM(I108:L108)/0.75*12*(1/'1.General Info'!$A$11))/(ROUND(('1.General Info'!$A$10*INDEX('1.General Info'!$C$42:$C$48,MATCH('2.Rent Roll'!C108,'1.General Info'!$A$42:$A$48,0)))/50,0)*50),(SUM(I108:L108)*12*(1/'1.General Info'!$A$11))/(ROUND(('1.General Info'!$A$10*INDEX('1.General Info'!$C$42:$C$48,MATCH('2.Rent Roll'!C108,'1.General Info'!$A$42:$A$48,0)))/50,0)*50))),"")</f>
        <v/>
      </c>
      <c r="N108" s="86" t="str">
        <f t="shared" si="10"/>
        <v/>
      </c>
      <c r="O108" s="86" t="str">
        <f t="shared" si="11"/>
        <v/>
      </c>
      <c r="P108" s="86" t="str">
        <f t="shared" si="12"/>
        <v/>
      </c>
      <c r="Q108" s="94" t="str">
        <f t="shared" si="13"/>
        <v/>
      </c>
      <c r="R108" s="87" t="str">
        <f>IFERROR(IF(C108="SRO",ROUND(ROUND('1.General Info'!$A$10*INDEX('1.General Info'!$C$42:$C$48,MATCH('2.Rent Roll'!C108,'1.General Info'!$A$42:$A$48,0))/50,0)*50*T108/50,0)*50*'1.General Info'!$A$11/12*0.75,ROUND(ROUND('1.General Info'!$A$10*INDEX('1.General Info'!$C$42:$C$48,MATCH('2.Rent Roll'!C108,'1.General Info'!$A$42:$A$48,0))/50,0)*50*T108/50,0)*50*'1.General Info'!$A$11/12),"")</f>
        <v/>
      </c>
      <c r="S108" s="98" t="str">
        <f t="shared" si="14"/>
        <v/>
      </c>
      <c r="T108" s="85" t="str">
        <f t="shared" si="15"/>
        <v/>
      </c>
      <c r="U108" s="83" t="str">
        <f>IFERROR(ROUND(ROUND('1.General Info'!$A$10*INDEX('1.General Info'!$C$42:$C$48,MATCH('2.Rent Roll'!C108,'1.General Info'!$A$42:$A$48,0))/50,0)*50*'2.Rent Roll'!T108/50,0)*50,"")</f>
        <v/>
      </c>
      <c r="V108" s="149" t="str">
        <f>IFERROR(INDEX('1.General Info'!$B$42:$B$48,MATCH('2.Rent Roll'!C108,'1.General Info'!$A$42:$A$48,0)),"")</f>
        <v/>
      </c>
      <c r="X108" s="87" t="str">
        <f>IFERROR(IF(C108="SRO",MAX(MIN(ROUND(ROUND('1.General Info'!$A$10*INDEX('1.General Info'!$C$42:$C$48,MATCH('2.Rent Roll'!C108,'1.General Info'!$A$42:$A$48,0))/50,0)*50*O108/50,0)*50*'1.General Info'!$A$11/12*0.75,IF(Q108="No",ROUND(ROUND('1.General Info'!$A$10*INDEX('1.General Info'!$C$42:$C$48,MATCH('2.Rent Roll'!C108,'1.General Info'!$A$42:$A$48,0))/50,0)*50*P108/50,0)*50*'1.General Info'!$A$11/12*0.75,IFERROR(ROUND(ROUND('1.General Info'!$A$10*INDEX('1.General Info'!$C$42:$C$48,MATCH('2.Rent Roll'!C108,'1.General Info'!$A$42:$A$48,0))/50,0)*50*(MIN(O108,P108)*COUNTIFS($C$11:$C$160,"&lt;&gt;",$Q$11:$Q$160,"Yes")-SUMIFS($M$11:$M$160,$C$11:$C$160,"&lt;&gt;",$Q$11:$Q$160,"Yes")+M108)/50,0)*50*'1.General Info'!$A$11/12*0.75,0))),ROUND(ROUND('1.General Info'!$A$10*INDEX('1.General Info'!$C$42:$C$48,MATCH('2.Rent Roll'!C108,'1.General Info'!$A$42:$A$48,0))/50,0)*50*N108/50,0)*50*'1.General Info'!$A$11/12*0.75),MAX(MIN(ROUND(ROUND('1.General Info'!$A$10*INDEX('1.General Info'!$C$42:$C$48,MATCH('2.Rent Roll'!C108,'1.General Info'!$A$42:$A$48,0))/50,0)*50*O108/50,0)*50*'1.General Info'!$A$11/12,IF(Q108="No",ROUND(ROUND('1.General Info'!$A$10*INDEX('1.General Info'!$C$42:$C$48,MATCH('2.Rent Roll'!C108,'1.General Info'!$A$42:$A$48,0))/50,0)*50*P108/50,0)*50*'1.General Info'!$A$11/12,IFERROR(ROUND(ROUND('1.General Info'!$A$10*INDEX('1.General Info'!$C$42:$C$48,MATCH('2.Rent Roll'!C108,'1.General Info'!$A$42:$A$48,0))/50,0)*50*(MIN(O108,P108)*COUNTIFS($C$11:$C$160,"&lt;&gt;",$Q$11:$Q$160,"Yes")-SUMIFS($M$11:$M$160,$C$11:$C$160,"&lt;&gt;",$Q$11:$Q$160,"Yes")+M108)/50,0)*50*'1.General Info'!$A$11/12,0))),ROUND(ROUND('1.General Info'!$A$10*INDEX('1.General Info'!$C$42:$C$48,MATCH('2.Rent Roll'!C108,'1.General Info'!$A$42:$A$48,0))/50,0)*50*N108/50,0)*50*'1.General Info'!$A$11/12)),"")</f>
        <v/>
      </c>
      <c r="Y108" s="98" t="str">
        <f t="shared" si="17"/>
        <v/>
      </c>
      <c r="Z108" s="85" t="str">
        <f>IFERROR(IF(C108="SRO",(SUM(X108)/0.75*12*(1/'1.General Info'!$A$11))/(ROUND(('1.General Info'!$A$10*INDEX('1.General Info'!$C$42:$C$48,MATCH('2.Rent Roll'!C108,'1.General Info'!$A$42:$A$48,0)))/50,0)*50),(SUM(X108)*12*(1/'1.General Info'!$A$11))/(ROUND(('1.General Info'!$A$10*INDEX('1.General Info'!$C$42:$C$48,MATCH('2.Rent Roll'!C108,'1.General Info'!$A$42:$A$48,0)))/50,0)*50)),"")</f>
        <v/>
      </c>
      <c r="AA108" s="83" t="str">
        <f>IFERROR(ROUND(ROUND('1.General Info'!$A$10*INDEX('1.General Info'!$C$42:$C$48,MATCH('2.Rent Roll'!C108,'1.General Info'!$A$42:$A$48,0))/50,0)*50*'2.Rent Roll'!Z108/50,0)*50,"")</f>
        <v/>
      </c>
      <c r="AB108" s="88" t="str">
        <f>IFERROR(INDEX('1.General Info'!$B$42:$B$48,MATCH('2.Rent Roll'!C108,'1.General Info'!$A$42:$A$48,0)),"")</f>
        <v/>
      </c>
    </row>
    <row r="109" spans="1:28">
      <c r="A109" s="81">
        <f t="shared" si="16"/>
        <v>99</v>
      </c>
      <c r="B109" s="93"/>
      <c r="C109" s="93"/>
      <c r="D109" s="93"/>
      <c r="E109" s="84"/>
      <c r="F109" s="118" t="str">
        <f>IF(E109="","",IFERROR(E109/(ROUND(INDEX('1.General Info'!$I$41:$I$48,MATCH('2.Rent Roll'!D109,'1.General Info'!$H$41:$H$48,0))*'1.General Info'!$A$10/50,0)*50),""))</f>
        <v/>
      </c>
      <c r="G109" s="93"/>
      <c r="H109" s="93"/>
      <c r="I109" s="82"/>
      <c r="J109" s="83" t="str">
        <f>IFERROR(HLOOKUP(C109,'1.General Info'!$D$26:$J$32,7,FALSE),"")</f>
        <v/>
      </c>
      <c r="K109" s="145"/>
      <c r="L109" s="84"/>
      <c r="M109" s="85" t="str">
        <f>IFERROR(IF(L109="","",IF(C109="SRO",(SUM(I109:L109)/0.75*12*(1/'1.General Info'!$A$11))/(ROUND(('1.General Info'!$A$10*INDEX('1.General Info'!$C$42:$C$48,MATCH('2.Rent Roll'!C109,'1.General Info'!$A$42:$A$48,0)))/50,0)*50),(SUM(I109:L109)*12*(1/'1.General Info'!$A$11))/(ROUND(('1.General Info'!$A$10*INDEX('1.General Info'!$C$42:$C$48,MATCH('2.Rent Roll'!C109,'1.General Info'!$A$42:$A$48,0)))/50,0)*50))),"")</f>
        <v/>
      </c>
      <c r="N109" s="86" t="str">
        <f t="shared" si="10"/>
        <v/>
      </c>
      <c r="O109" s="86" t="str">
        <f t="shared" si="11"/>
        <v/>
      </c>
      <c r="P109" s="86" t="str">
        <f t="shared" si="12"/>
        <v/>
      </c>
      <c r="Q109" s="94" t="str">
        <f t="shared" si="13"/>
        <v/>
      </c>
      <c r="R109" s="87" t="str">
        <f>IFERROR(IF(C109="SRO",ROUND(ROUND('1.General Info'!$A$10*INDEX('1.General Info'!$C$42:$C$48,MATCH('2.Rent Roll'!C109,'1.General Info'!$A$42:$A$48,0))/50,0)*50*T109/50,0)*50*'1.General Info'!$A$11/12*0.75,ROUND(ROUND('1.General Info'!$A$10*INDEX('1.General Info'!$C$42:$C$48,MATCH('2.Rent Roll'!C109,'1.General Info'!$A$42:$A$48,0))/50,0)*50*T109/50,0)*50*'1.General Info'!$A$11/12),"")</f>
        <v/>
      </c>
      <c r="S109" s="98" t="str">
        <f t="shared" si="14"/>
        <v/>
      </c>
      <c r="T109" s="85" t="str">
        <f t="shared" si="15"/>
        <v/>
      </c>
      <c r="U109" s="83" t="str">
        <f>IFERROR(ROUND(ROUND('1.General Info'!$A$10*INDEX('1.General Info'!$C$42:$C$48,MATCH('2.Rent Roll'!C109,'1.General Info'!$A$42:$A$48,0))/50,0)*50*'2.Rent Roll'!T109/50,0)*50,"")</f>
        <v/>
      </c>
      <c r="V109" s="149" t="str">
        <f>IFERROR(INDEX('1.General Info'!$B$42:$B$48,MATCH('2.Rent Roll'!C109,'1.General Info'!$A$42:$A$48,0)),"")</f>
        <v/>
      </c>
      <c r="X109" s="87" t="str">
        <f>IFERROR(IF(C109="SRO",MAX(MIN(ROUND(ROUND('1.General Info'!$A$10*INDEX('1.General Info'!$C$42:$C$48,MATCH('2.Rent Roll'!C109,'1.General Info'!$A$42:$A$48,0))/50,0)*50*O109/50,0)*50*'1.General Info'!$A$11/12*0.75,IF(Q109="No",ROUND(ROUND('1.General Info'!$A$10*INDEX('1.General Info'!$C$42:$C$48,MATCH('2.Rent Roll'!C109,'1.General Info'!$A$42:$A$48,0))/50,0)*50*P109/50,0)*50*'1.General Info'!$A$11/12*0.75,IFERROR(ROUND(ROUND('1.General Info'!$A$10*INDEX('1.General Info'!$C$42:$C$48,MATCH('2.Rent Roll'!C109,'1.General Info'!$A$42:$A$48,0))/50,0)*50*(MIN(O109,P109)*COUNTIFS($C$11:$C$160,"&lt;&gt;",$Q$11:$Q$160,"Yes")-SUMIFS($M$11:$M$160,$C$11:$C$160,"&lt;&gt;",$Q$11:$Q$160,"Yes")+M109)/50,0)*50*'1.General Info'!$A$11/12*0.75,0))),ROUND(ROUND('1.General Info'!$A$10*INDEX('1.General Info'!$C$42:$C$48,MATCH('2.Rent Roll'!C109,'1.General Info'!$A$42:$A$48,0))/50,0)*50*N109/50,0)*50*'1.General Info'!$A$11/12*0.75),MAX(MIN(ROUND(ROUND('1.General Info'!$A$10*INDEX('1.General Info'!$C$42:$C$48,MATCH('2.Rent Roll'!C109,'1.General Info'!$A$42:$A$48,0))/50,0)*50*O109/50,0)*50*'1.General Info'!$A$11/12,IF(Q109="No",ROUND(ROUND('1.General Info'!$A$10*INDEX('1.General Info'!$C$42:$C$48,MATCH('2.Rent Roll'!C109,'1.General Info'!$A$42:$A$48,0))/50,0)*50*P109/50,0)*50*'1.General Info'!$A$11/12,IFERROR(ROUND(ROUND('1.General Info'!$A$10*INDEX('1.General Info'!$C$42:$C$48,MATCH('2.Rent Roll'!C109,'1.General Info'!$A$42:$A$48,0))/50,0)*50*(MIN(O109,P109)*COUNTIFS($C$11:$C$160,"&lt;&gt;",$Q$11:$Q$160,"Yes")-SUMIFS($M$11:$M$160,$C$11:$C$160,"&lt;&gt;",$Q$11:$Q$160,"Yes")+M109)/50,0)*50*'1.General Info'!$A$11/12,0))),ROUND(ROUND('1.General Info'!$A$10*INDEX('1.General Info'!$C$42:$C$48,MATCH('2.Rent Roll'!C109,'1.General Info'!$A$42:$A$48,0))/50,0)*50*N109/50,0)*50*'1.General Info'!$A$11/12)),"")</f>
        <v/>
      </c>
      <c r="Y109" s="98" t="str">
        <f t="shared" si="17"/>
        <v/>
      </c>
      <c r="Z109" s="85" t="str">
        <f>IFERROR(IF(C109="SRO",(SUM(X109)/0.75*12*(1/'1.General Info'!$A$11))/(ROUND(('1.General Info'!$A$10*INDEX('1.General Info'!$C$42:$C$48,MATCH('2.Rent Roll'!C109,'1.General Info'!$A$42:$A$48,0)))/50,0)*50),(SUM(X109)*12*(1/'1.General Info'!$A$11))/(ROUND(('1.General Info'!$A$10*INDEX('1.General Info'!$C$42:$C$48,MATCH('2.Rent Roll'!C109,'1.General Info'!$A$42:$A$48,0)))/50,0)*50)),"")</f>
        <v/>
      </c>
      <c r="AA109" s="83" t="str">
        <f>IFERROR(ROUND(ROUND('1.General Info'!$A$10*INDEX('1.General Info'!$C$42:$C$48,MATCH('2.Rent Roll'!C109,'1.General Info'!$A$42:$A$48,0))/50,0)*50*'2.Rent Roll'!Z109/50,0)*50,"")</f>
        <v/>
      </c>
      <c r="AB109" s="88" t="str">
        <f>IFERROR(INDEX('1.General Info'!$B$42:$B$48,MATCH('2.Rent Roll'!C109,'1.General Info'!$A$42:$A$48,0)),"")</f>
        <v/>
      </c>
    </row>
    <row r="110" spans="1:28">
      <c r="A110" s="81">
        <f t="shared" si="16"/>
        <v>100</v>
      </c>
      <c r="B110" s="93"/>
      <c r="C110" s="93"/>
      <c r="D110" s="93"/>
      <c r="E110" s="84"/>
      <c r="F110" s="118" t="str">
        <f>IF(E110="","",IFERROR(E110/(ROUND(INDEX('1.General Info'!$I$41:$I$48,MATCH('2.Rent Roll'!D110,'1.General Info'!$H$41:$H$48,0))*'1.General Info'!$A$10/50,0)*50),""))</f>
        <v/>
      </c>
      <c r="G110" s="93"/>
      <c r="H110" s="93"/>
      <c r="I110" s="82"/>
      <c r="J110" s="83" t="str">
        <f>IFERROR(HLOOKUP(C110,'1.General Info'!$D$26:$J$32,7,FALSE),"")</f>
        <v/>
      </c>
      <c r="K110" s="145"/>
      <c r="L110" s="84"/>
      <c r="M110" s="85" t="str">
        <f>IFERROR(IF(L110="","",IF(C110="SRO",(SUM(I110:L110)/0.75*12*(1/'1.General Info'!$A$11))/(ROUND(('1.General Info'!$A$10*INDEX('1.General Info'!$C$42:$C$48,MATCH('2.Rent Roll'!C110,'1.General Info'!$A$42:$A$48,0)))/50,0)*50),(SUM(I110:L110)*12*(1/'1.General Info'!$A$11))/(ROUND(('1.General Info'!$A$10*INDEX('1.General Info'!$C$42:$C$48,MATCH('2.Rent Roll'!C110,'1.General Info'!$A$42:$A$48,0)))/50,0)*50))),"")</f>
        <v/>
      </c>
      <c r="N110" s="86" t="str">
        <f t="shared" si="10"/>
        <v/>
      </c>
      <c r="O110" s="86" t="str">
        <f t="shared" si="11"/>
        <v/>
      </c>
      <c r="P110" s="86" t="str">
        <f t="shared" si="12"/>
        <v/>
      </c>
      <c r="Q110" s="94" t="str">
        <f t="shared" si="13"/>
        <v/>
      </c>
      <c r="R110" s="87" t="str">
        <f>IFERROR(IF(C110="SRO",ROUND(ROUND('1.General Info'!$A$10*INDEX('1.General Info'!$C$42:$C$48,MATCH('2.Rent Roll'!C110,'1.General Info'!$A$42:$A$48,0))/50,0)*50*T110/50,0)*50*'1.General Info'!$A$11/12*0.75,ROUND(ROUND('1.General Info'!$A$10*INDEX('1.General Info'!$C$42:$C$48,MATCH('2.Rent Roll'!C110,'1.General Info'!$A$42:$A$48,0))/50,0)*50*T110/50,0)*50*'1.General Info'!$A$11/12),"")</f>
        <v/>
      </c>
      <c r="S110" s="98" t="str">
        <f t="shared" si="14"/>
        <v/>
      </c>
      <c r="T110" s="85" t="str">
        <f t="shared" si="15"/>
        <v/>
      </c>
      <c r="U110" s="83" t="str">
        <f>IFERROR(ROUND(ROUND('1.General Info'!$A$10*INDEX('1.General Info'!$C$42:$C$48,MATCH('2.Rent Roll'!C110,'1.General Info'!$A$42:$A$48,0))/50,0)*50*'2.Rent Roll'!T110/50,0)*50,"")</f>
        <v/>
      </c>
      <c r="V110" s="149" t="str">
        <f>IFERROR(INDEX('1.General Info'!$B$42:$B$48,MATCH('2.Rent Roll'!C110,'1.General Info'!$A$42:$A$48,0)),"")</f>
        <v/>
      </c>
      <c r="X110" s="87" t="str">
        <f>IFERROR(IF(C110="SRO",MAX(MIN(ROUND(ROUND('1.General Info'!$A$10*INDEX('1.General Info'!$C$42:$C$48,MATCH('2.Rent Roll'!C110,'1.General Info'!$A$42:$A$48,0))/50,0)*50*O110/50,0)*50*'1.General Info'!$A$11/12*0.75,IF(Q110="No",ROUND(ROUND('1.General Info'!$A$10*INDEX('1.General Info'!$C$42:$C$48,MATCH('2.Rent Roll'!C110,'1.General Info'!$A$42:$A$48,0))/50,0)*50*P110/50,0)*50*'1.General Info'!$A$11/12*0.75,IFERROR(ROUND(ROUND('1.General Info'!$A$10*INDEX('1.General Info'!$C$42:$C$48,MATCH('2.Rent Roll'!C110,'1.General Info'!$A$42:$A$48,0))/50,0)*50*(MIN(O110,P110)*COUNTIFS($C$11:$C$160,"&lt;&gt;",$Q$11:$Q$160,"Yes")-SUMIFS($M$11:$M$160,$C$11:$C$160,"&lt;&gt;",$Q$11:$Q$160,"Yes")+M110)/50,0)*50*'1.General Info'!$A$11/12*0.75,0))),ROUND(ROUND('1.General Info'!$A$10*INDEX('1.General Info'!$C$42:$C$48,MATCH('2.Rent Roll'!C110,'1.General Info'!$A$42:$A$48,0))/50,0)*50*N110/50,0)*50*'1.General Info'!$A$11/12*0.75),MAX(MIN(ROUND(ROUND('1.General Info'!$A$10*INDEX('1.General Info'!$C$42:$C$48,MATCH('2.Rent Roll'!C110,'1.General Info'!$A$42:$A$48,0))/50,0)*50*O110/50,0)*50*'1.General Info'!$A$11/12,IF(Q110="No",ROUND(ROUND('1.General Info'!$A$10*INDEX('1.General Info'!$C$42:$C$48,MATCH('2.Rent Roll'!C110,'1.General Info'!$A$42:$A$48,0))/50,0)*50*P110/50,0)*50*'1.General Info'!$A$11/12,IFERROR(ROUND(ROUND('1.General Info'!$A$10*INDEX('1.General Info'!$C$42:$C$48,MATCH('2.Rent Roll'!C110,'1.General Info'!$A$42:$A$48,0))/50,0)*50*(MIN(O110,P110)*COUNTIFS($C$11:$C$160,"&lt;&gt;",$Q$11:$Q$160,"Yes")-SUMIFS($M$11:$M$160,$C$11:$C$160,"&lt;&gt;",$Q$11:$Q$160,"Yes")+M110)/50,0)*50*'1.General Info'!$A$11/12,0))),ROUND(ROUND('1.General Info'!$A$10*INDEX('1.General Info'!$C$42:$C$48,MATCH('2.Rent Roll'!C110,'1.General Info'!$A$42:$A$48,0))/50,0)*50*N110/50,0)*50*'1.General Info'!$A$11/12)),"")</f>
        <v/>
      </c>
      <c r="Y110" s="98" t="str">
        <f t="shared" si="17"/>
        <v/>
      </c>
      <c r="Z110" s="85" t="str">
        <f>IFERROR(IF(C110="SRO",(SUM(X110)/0.75*12*(1/'1.General Info'!$A$11))/(ROUND(('1.General Info'!$A$10*INDEX('1.General Info'!$C$42:$C$48,MATCH('2.Rent Roll'!C110,'1.General Info'!$A$42:$A$48,0)))/50,0)*50),(SUM(X110)*12*(1/'1.General Info'!$A$11))/(ROUND(('1.General Info'!$A$10*INDEX('1.General Info'!$C$42:$C$48,MATCH('2.Rent Roll'!C110,'1.General Info'!$A$42:$A$48,0)))/50,0)*50)),"")</f>
        <v/>
      </c>
      <c r="AA110" s="83" t="str">
        <f>IFERROR(ROUND(ROUND('1.General Info'!$A$10*INDEX('1.General Info'!$C$42:$C$48,MATCH('2.Rent Roll'!C110,'1.General Info'!$A$42:$A$48,0))/50,0)*50*'2.Rent Roll'!Z110/50,0)*50,"")</f>
        <v/>
      </c>
      <c r="AB110" s="88" t="str">
        <f>IFERROR(INDEX('1.General Info'!$B$42:$B$48,MATCH('2.Rent Roll'!C110,'1.General Info'!$A$42:$A$48,0)),"")</f>
        <v/>
      </c>
    </row>
    <row r="111" spans="1:28">
      <c r="A111" s="81">
        <f t="shared" si="16"/>
        <v>101</v>
      </c>
      <c r="B111" s="93"/>
      <c r="C111" s="93"/>
      <c r="D111" s="93"/>
      <c r="E111" s="84"/>
      <c r="F111" s="118" t="str">
        <f>IF(E111="","",IFERROR(E111/(ROUND(INDEX('1.General Info'!$I$41:$I$48,MATCH('2.Rent Roll'!D111,'1.General Info'!$H$41:$H$48,0))*'1.General Info'!$A$10/50,0)*50),""))</f>
        <v/>
      </c>
      <c r="G111" s="93"/>
      <c r="H111" s="93"/>
      <c r="I111" s="82"/>
      <c r="J111" s="83" t="str">
        <f>IFERROR(HLOOKUP(C111,'1.General Info'!$D$26:$J$32,7,FALSE),"")</f>
        <v/>
      </c>
      <c r="K111" s="145"/>
      <c r="L111" s="84"/>
      <c r="M111" s="85" t="str">
        <f>IFERROR(IF(L111="","",IF(C111="SRO",(SUM(I111:L111)/0.75*12*(1/'1.General Info'!$A$11))/(ROUND(('1.General Info'!$A$10*INDEX('1.General Info'!$C$42:$C$48,MATCH('2.Rent Roll'!C111,'1.General Info'!$A$42:$A$48,0)))/50,0)*50),(SUM(I111:L111)*12*(1/'1.General Info'!$A$11))/(ROUND(('1.General Info'!$A$10*INDEX('1.General Info'!$C$42:$C$48,MATCH('2.Rent Roll'!C111,'1.General Info'!$A$42:$A$48,0)))/50,0)*50))),"")</f>
        <v/>
      </c>
      <c r="N111" s="86" t="str">
        <f t="shared" si="10"/>
        <v/>
      </c>
      <c r="O111" s="86" t="str">
        <f t="shared" si="11"/>
        <v/>
      </c>
      <c r="P111" s="86" t="str">
        <f t="shared" si="12"/>
        <v/>
      </c>
      <c r="Q111" s="94" t="str">
        <f t="shared" si="13"/>
        <v/>
      </c>
      <c r="R111" s="87" t="str">
        <f>IFERROR(IF(C111="SRO",ROUND(ROUND('1.General Info'!$A$10*INDEX('1.General Info'!$C$42:$C$48,MATCH('2.Rent Roll'!C111,'1.General Info'!$A$42:$A$48,0))/50,0)*50*T111/50,0)*50*'1.General Info'!$A$11/12*0.75,ROUND(ROUND('1.General Info'!$A$10*INDEX('1.General Info'!$C$42:$C$48,MATCH('2.Rent Roll'!C111,'1.General Info'!$A$42:$A$48,0))/50,0)*50*T111/50,0)*50*'1.General Info'!$A$11/12),"")</f>
        <v/>
      </c>
      <c r="S111" s="98" t="str">
        <f t="shared" si="14"/>
        <v/>
      </c>
      <c r="T111" s="85" t="str">
        <f t="shared" si="15"/>
        <v/>
      </c>
      <c r="U111" s="83" t="str">
        <f>IFERROR(ROUND(ROUND('1.General Info'!$A$10*INDEX('1.General Info'!$C$42:$C$48,MATCH('2.Rent Roll'!C111,'1.General Info'!$A$42:$A$48,0))/50,0)*50*'2.Rent Roll'!T111/50,0)*50,"")</f>
        <v/>
      </c>
      <c r="V111" s="149" t="str">
        <f>IFERROR(INDEX('1.General Info'!$B$42:$B$48,MATCH('2.Rent Roll'!C111,'1.General Info'!$A$42:$A$48,0)),"")</f>
        <v/>
      </c>
      <c r="X111" s="87" t="str">
        <f>IFERROR(IF(C111="SRO",MAX(MIN(ROUND(ROUND('1.General Info'!$A$10*INDEX('1.General Info'!$C$42:$C$48,MATCH('2.Rent Roll'!C111,'1.General Info'!$A$42:$A$48,0))/50,0)*50*O111/50,0)*50*'1.General Info'!$A$11/12*0.75,IF(Q111="No",ROUND(ROUND('1.General Info'!$A$10*INDEX('1.General Info'!$C$42:$C$48,MATCH('2.Rent Roll'!C111,'1.General Info'!$A$42:$A$48,0))/50,0)*50*P111/50,0)*50*'1.General Info'!$A$11/12*0.75,IFERROR(ROUND(ROUND('1.General Info'!$A$10*INDEX('1.General Info'!$C$42:$C$48,MATCH('2.Rent Roll'!C111,'1.General Info'!$A$42:$A$48,0))/50,0)*50*(MIN(O111,P111)*COUNTIFS($C$11:$C$160,"&lt;&gt;",$Q$11:$Q$160,"Yes")-SUMIFS($M$11:$M$160,$C$11:$C$160,"&lt;&gt;",$Q$11:$Q$160,"Yes")+M111)/50,0)*50*'1.General Info'!$A$11/12*0.75,0))),ROUND(ROUND('1.General Info'!$A$10*INDEX('1.General Info'!$C$42:$C$48,MATCH('2.Rent Roll'!C111,'1.General Info'!$A$42:$A$48,0))/50,0)*50*N111/50,0)*50*'1.General Info'!$A$11/12*0.75),MAX(MIN(ROUND(ROUND('1.General Info'!$A$10*INDEX('1.General Info'!$C$42:$C$48,MATCH('2.Rent Roll'!C111,'1.General Info'!$A$42:$A$48,0))/50,0)*50*O111/50,0)*50*'1.General Info'!$A$11/12,IF(Q111="No",ROUND(ROUND('1.General Info'!$A$10*INDEX('1.General Info'!$C$42:$C$48,MATCH('2.Rent Roll'!C111,'1.General Info'!$A$42:$A$48,0))/50,0)*50*P111/50,0)*50*'1.General Info'!$A$11/12,IFERROR(ROUND(ROUND('1.General Info'!$A$10*INDEX('1.General Info'!$C$42:$C$48,MATCH('2.Rent Roll'!C111,'1.General Info'!$A$42:$A$48,0))/50,0)*50*(MIN(O111,P111)*COUNTIFS($C$11:$C$160,"&lt;&gt;",$Q$11:$Q$160,"Yes")-SUMIFS($M$11:$M$160,$C$11:$C$160,"&lt;&gt;",$Q$11:$Q$160,"Yes")+M111)/50,0)*50*'1.General Info'!$A$11/12,0))),ROUND(ROUND('1.General Info'!$A$10*INDEX('1.General Info'!$C$42:$C$48,MATCH('2.Rent Roll'!C111,'1.General Info'!$A$42:$A$48,0))/50,0)*50*N111/50,0)*50*'1.General Info'!$A$11/12)),"")</f>
        <v/>
      </c>
      <c r="Y111" s="98" t="str">
        <f t="shared" si="17"/>
        <v/>
      </c>
      <c r="Z111" s="85" t="str">
        <f>IFERROR(IF(C111="SRO",(SUM(X111)/0.75*12*(1/'1.General Info'!$A$11))/(ROUND(('1.General Info'!$A$10*INDEX('1.General Info'!$C$42:$C$48,MATCH('2.Rent Roll'!C111,'1.General Info'!$A$42:$A$48,0)))/50,0)*50),(SUM(X111)*12*(1/'1.General Info'!$A$11))/(ROUND(('1.General Info'!$A$10*INDEX('1.General Info'!$C$42:$C$48,MATCH('2.Rent Roll'!C111,'1.General Info'!$A$42:$A$48,0)))/50,0)*50)),"")</f>
        <v/>
      </c>
      <c r="AA111" s="83" t="str">
        <f>IFERROR(ROUND(ROUND('1.General Info'!$A$10*INDEX('1.General Info'!$C$42:$C$48,MATCH('2.Rent Roll'!C111,'1.General Info'!$A$42:$A$48,0))/50,0)*50*'2.Rent Roll'!Z111/50,0)*50,"")</f>
        <v/>
      </c>
      <c r="AB111" s="88" t="str">
        <f>IFERROR(INDEX('1.General Info'!$B$42:$B$48,MATCH('2.Rent Roll'!C111,'1.General Info'!$A$42:$A$48,0)),"")</f>
        <v/>
      </c>
    </row>
    <row r="112" spans="1:28">
      <c r="A112" s="81">
        <f t="shared" si="16"/>
        <v>102</v>
      </c>
      <c r="B112" s="93"/>
      <c r="C112" s="93"/>
      <c r="D112" s="93"/>
      <c r="E112" s="84"/>
      <c r="F112" s="118" t="str">
        <f>IF(E112="","",IFERROR(E112/(ROUND(INDEX('1.General Info'!$I$41:$I$48,MATCH('2.Rent Roll'!D112,'1.General Info'!$H$41:$H$48,0))*'1.General Info'!$A$10/50,0)*50),""))</f>
        <v/>
      </c>
      <c r="G112" s="93"/>
      <c r="H112" s="93"/>
      <c r="I112" s="82"/>
      <c r="J112" s="83" t="str">
        <f>IFERROR(HLOOKUP(C112,'1.General Info'!$D$26:$J$32,7,FALSE),"")</f>
        <v/>
      </c>
      <c r="K112" s="145"/>
      <c r="L112" s="84"/>
      <c r="M112" s="85" t="str">
        <f>IFERROR(IF(L112="","",IF(C112="SRO",(SUM(I112:L112)/0.75*12*(1/'1.General Info'!$A$11))/(ROUND(('1.General Info'!$A$10*INDEX('1.General Info'!$C$42:$C$48,MATCH('2.Rent Roll'!C112,'1.General Info'!$A$42:$A$48,0)))/50,0)*50),(SUM(I112:L112)*12*(1/'1.General Info'!$A$11))/(ROUND(('1.General Info'!$A$10*INDEX('1.General Info'!$C$42:$C$48,MATCH('2.Rent Roll'!C112,'1.General Info'!$A$42:$A$48,0)))/50,0)*50))),"")</f>
        <v/>
      </c>
      <c r="N112" s="86" t="str">
        <f t="shared" si="10"/>
        <v/>
      </c>
      <c r="O112" s="86" t="str">
        <f t="shared" si="11"/>
        <v/>
      </c>
      <c r="P112" s="86" t="str">
        <f t="shared" si="12"/>
        <v/>
      </c>
      <c r="Q112" s="94" t="str">
        <f t="shared" si="13"/>
        <v/>
      </c>
      <c r="R112" s="87" t="str">
        <f>IFERROR(IF(C112="SRO",ROUND(ROUND('1.General Info'!$A$10*INDEX('1.General Info'!$C$42:$C$48,MATCH('2.Rent Roll'!C112,'1.General Info'!$A$42:$A$48,0))/50,0)*50*T112/50,0)*50*'1.General Info'!$A$11/12*0.75,ROUND(ROUND('1.General Info'!$A$10*INDEX('1.General Info'!$C$42:$C$48,MATCH('2.Rent Roll'!C112,'1.General Info'!$A$42:$A$48,0))/50,0)*50*T112/50,0)*50*'1.General Info'!$A$11/12),"")</f>
        <v/>
      </c>
      <c r="S112" s="98" t="str">
        <f t="shared" si="14"/>
        <v/>
      </c>
      <c r="T112" s="85" t="str">
        <f t="shared" si="15"/>
        <v/>
      </c>
      <c r="U112" s="83" t="str">
        <f>IFERROR(ROUND(ROUND('1.General Info'!$A$10*INDEX('1.General Info'!$C$42:$C$48,MATCH('2.Rent Roll'!C112,'1.General Info'!$A$42:$A$48,0))/50,0)*50*'2.Rent Roll'!T112/50,0)*50,"")</f>
        <v/>
      </c>
      <c r="V112" s="149" t="str">
        <f>IFERROR(INDEX('1.General Info'!$B$42:$B$48,MATCH('2.Rent Roll'!C112,'1.General Info'!$A$42:$A$48,0)),"")</f>
        <v/>
      </c>
      <c r="X112" s="87" t="str">
        <f>IFERROR(IF(C112="SRO",MAX(MIN(ROUND(ROUND('1.General Info'!$A$10*INDEX('1.General Info'!$C$42:$C$48,MATCH('2.Rent Roll'!C112,'1.General Info'!$A$42:$A$48,0))/50,0)*50*O112/50,0)*50*'1.General Info'!$A$11/12*0.75,IF(Q112="No",ROUND(ROUND('1.General Info'!$A$10*INDEX('1.General Info'!$C$42:$C$48,MATCH('2.Rent Roll'!C112,'1.General Info'!$A$42:$A$48,0))/50,0)*50*P112/50,0)*50*'1.General Info'!$A$11/12*0.75,IFERROR(ROUND(ROUND('1.General Info'!$A$10*INDEX('1.General Info'!$C$42:$C$48,MATCH('2.Rent Roll'!C112,'1.General Info'!$A$42:$A$48,0))/50,0)*50*(MIN(O112,P112)*COUNTIFS($C$11:$C$160,"&lt;&gt;",$Q$11:$Q$160,"Yes")-SUMIFS($M$11:$M$160,$C$11:$C$160,"&lt;&gt;",$Q$11:$Q$160,"Yes")+M112)/50,0)*50*'1.General Info'!$A$11/12*0.75,0))),ROUND(ROUND('1.General Info'!$A$10*INDEX('1.General Info'!$C$42:$C$48,MATCH('2.Rent Roll'!C112,'1.General Info'!$A$42:$A$48,0))/50,0)*50*N112/50,0)*50*'1.General Info'!$A$11/12*0.75),MAX(MIN(ROUND(ROUND('1.General Info'!$A$10*INDEX('1.General Info'!$C$42:$C$48,MATCH('2.Rent Roll'!C112,'1.General Info'!$A$42:$A$48,0))/50,0)*50*O112/50,0)*50*'1.General Info'!$A$11/12,IF(Q112="No",ROUND(ROUND('1.General Info'!$A$10*INDEX('1.General Info'!$C$42:$C$48,MATCH('2.Rent Roll'!C112,'1.General Info'!$A$42:$A$48,0))/50,0)*50*P112/50,0)*50*'1.General Info'!$A$11/12,IFERROR(ROUND(ROUND('1.General Info'!$A$10*INDEX('1.General Info'!$C$42:$C$48,MATCH('2.Rent Roll'!C112,'1.General Info'!$A$42:$A$48,0))/50,0)*50*(MIN(O112,P112)*COUNTIFS($C$11:$C$160,"&lt;&gt;",$Q$11:$Q$160,"Yes")-SUMIFS($M$11:$M$160,$C$11:$C$160,"&lt;&gt;",$Q$11:$Q$160,"Yes")+M112)/50,0)*50*'1.General Info'!$A$11/12,0))),ROUND(ROUND('1.General Info'!$A$10*INDEX('1.General Info'!$C$42:$C$48,MATCH('2.Rent Roll'!C112,'1.General Info'!$A$42:$A$48,0))/50,0)*50*N112/50,0)*50*'1.General Info'!$A$11/12)),"")</f>
        <v/>
      </c>
      <c r="Y112" s="98" t="str">
        <f t="shared" si="17"/>
        <v/>
      </c>
      <c r="Z112" s="85" t="str">
        <f>IFERROR(IF(C112="SRO",(SUM(X112)/0.75*12*(1/'1.General Info'!$A$11))/(ROUND(('1.General Info'!$A$10*INDEX('1.General Info'!$C$42:$C$48,MATCH('2.Rent Roll'!C112,'1.General Info'!$A$42:$A$48,0)))/50,0)*50),(SUM(X112)*12*(1/'1.General Info'!$A$11))/(ROUND(('1.General Info'!$A$10*INDEX('1.General Info'!$C$42:$C$48,MATCH('2.Rent Roll'!C112,'1.General Info'!$A$42:$A$48,0)))/50,0)*50)),"")</f>
        <v/>
      </c>
      <c r="AA112" s="83" t="str">
        <f>IFERROR(ROUND(ROUND('1.General Info'!$A$10*INDEX('1.General Info'!$C$42:$C$48,MATCH('2.Rent Roll'!C112,'1.General Info'!$A$42:$A$48,0))/50,0)*50*'2.Rent Roll'!Z112/50,0)*50,"")</f>
        <v/>
      </c>
      <c r="AB112" s="88" t="str">
        <f>IFERROR(INDEX('1.General Info'!$B$42:$B$48,MATCH('2.Rent Roll'!C112,'1.General Info'!$A$42:$A$48,0)),"")</f>
        <v/>
      </c>
    </row>
    <row r="113" spans="1:28">
      <c r="A113" s="81">
        <f t="shared" si="16"/>
        <v>103</v>
      </c>
      <c r="B113" s="93"/>
      <c r="C113" s="93"/>
      <c r="D113" s="93"/>
      <c r="E113" s="84"/>
      <c r="F113" s="118" t="str">
        <f>IF(E113="","",IFERROR(E113/(ROUND(INDEX('1.General Info'!$I$41:$I$48,MATCH('2.Rent Roll'!D113,'1.General Info'!$H$41:$H$48,0))*'1.General Info'!$A$10/50,0)*50),""))</f>
        <v/>
      </c>
      <c r="G113" s="93"/>
      <c r="H113" s="93"/>
      <c r="I113" s="82"/>
      <c r="J113" s="83" t="str">
        <f>IFERROR(HLOOKUP(C113,'1.General Info'!$D$26:$J$32,7,FALSE),"")</f>
        <v/>
      </c>
      <c r="K113" s="145"/>
      <c r="L113" s="84"/>
      <c r="M113" s="85" t="str">
        <f>IFERROR(IF(L113="","",IF(C113="SRO",(SUM(I113:L113)/0.75*12*(1/'1.General Info'!$A$11))/(ROUND(('1.General Info'!$A$10*INDEX('1.General Info'!$C$42:$C$48,MATCH('2.Rent Roll'!C113,'1.General Info'!$A$42:$A$48,0)))/50,0)*50),(SUM(I113:L113)*12*(1/'1.General Info'!$A$11))/(ROUND(('1.General Info'!$A$10*INDEX('1.General Info'!$C$42:$C$48,MATCH('2.Rent Roll'!C113,'1.General Info'!$A$42:$A$48,0)))/50,0)*50))),"")</f>
        <v/>
      </c>
      <c r="N113" s="86" t="str">
        <f t="shared" si="10"/>
        <v/>
      </c>
      <c r="O113" s="86" t="str">
        <f t="shared" si="11"/>
        <v/>
      </c>
      <c r="P113" s="86" t="str">
        <f t="shared" si="12"/>
        <v/>
      </c>
      <c r="Q113" s="94" t="str">
        <f t="shared" si="13"/>
        <v/>
      </c>
      <c r="R113" s="87" t="str">
        <f>IFERROR(IF(C113="SRO",ROUND(ROUND('1.General Info'!$A$10*INDEX('1.General Info'!$C$42:$C$48,MATCH('2.Rent Roll'!C113,'1.General Info'!$A$42:$A$48,0))/50,0)*50*T113/50,0)*50*'1.General Info'!$A$11/12*0.75,ROUND(ROUND('1.General Info'!$A$10*INDEX('1.General Info'!$C$42:$C$48,MATCH('2.Rent Roll'!C113,'1.General Info'!$A$42:$A$48,0))/50,0)*50*T113/50,0)*50*'1.General Info'!$A$11/12),"")</f>
        <v/>
      </c>
      <c r="S113" s="98" t="str">
        <f t="shared" si="14"/>
        <v/>
      </c>
      <c r="T113" s="85" t="str">
        <f t="shared" si="15"/>
        <v/>
      </c>
      <c r="U113" s="83" t="str">
        <f>IFERROR(ROUND(ROUND('1.General Info'!$A$10*INDEX('1.General Info'!$C$42:$C$48,MATCH('2.Rent Roll'!C113,'1.General Info'!$A$42:$A$48,0))/50,0)*50*'2.Rent Roll'!T113/50,0)*50,"")</f>
        <v/>
      </c>
      <c r="V113" s="149" t="str">
        <f>IFERROR(INDEX('1.General Info'!$B$42:$B$48,MATCH('2.Rent Roll'!C113,'1.General Info'!$A$42:$A$48,0)),"")</f>
        <v/>
      </c>
      <c r="X113" s="87" t="str">
        <f>IFERROR(IF(C113="SRO",MAX(MIN(ROUND(ROUND('1.General Info'!$A$10*INDEX('1.General Info'!$C$42:$C$48,MATCH('2.Rent Roll'!C113,'1.General Info'!$A$42:$A$48,0))/50,0)*50*O113/50,0)*50*'1.General Info'!$A$11/12*0.75,IF(Q113="No",ROUND(ROUND('1.General Info'!$A$10*INDEX('1.General Info'!$C$42:$C$48,MATCH('2.Rent Roll'!C113,'1.General Info'!$A$42:$A$48,0))/50,0)*50*P113/50,0)*50*'1.General Info'!$A$11/12*0.75,IFERROR(ROUND(ROUND('1.General Info'!$A$10*INDEX('1.General Info'!$C$42:$C$48,MATCH('2.Rent Roll'!C113,'1.General Info'!$A$42:$A$48,0))/50,0)*50*(MIN(O113,P113)*COUNTIFS($C$11:$C$160,"&lt;&gt;",$Q$11:$Q$160,"Yes")-SUMIFS($M$11:$M$160,$C$11:$C$160,"&lt;&gt;",$Q$11:$Q$160,"Yes")+M113)/50,0)*50*'1.General Info'!$A$11/12*0.75,0))),ROUND(ROUND('1.General Info'!$A$10*INDEX('1.General Info'!$C$42:$C$48,MATCH('2.Rent Roll'!C113,'1.General Info'!$A$42:$A$48,0))/50,0)*50*N113/50,0)*50*'1.General Info'!$A$11/12*0.75),MAX(MIN(ROUND(ROUND('1.General Info'!$A$10*INDEX('1.General Info'!$C$42:$C$48,MATCH('2.Rent Roll'!C113,'1.General Info'!$A$42:$A$48,0))/50,0)*50*O113/50,0)*50*'1.General Info'!$A$11/12,IF(Q113="No",ROUND(ROUND('1.General Info'!$A$10*INDEX('1.General Info'!$C$42:$C$48,MATCH('2.Rent Roll'!C113,'1.General Info'!$A$42:$A$48,0))/50,0)*50*P113/50,0)*50*'1.General Info'!$A$11/12,IFERROR(ROUND(ROUND('1.General Info'!$A$10*INDEX('1.General Info'!$C$42:$C$48,MATCH('2.Rent Roll'!C113,'1.General Info'!$A$42:$A$48,0))/50,0)*50*(MIN(O113,P113)*COUNTIFS($C$11:$C$160,"&lt;&gt;",$Q$11:$Q$160,"Yes")-SUMIFS($M$11:$M$160,$C$11:$C$160,"&lt;&gt;",$Q$11:$Q$160,"Yes")+M113)/50,0)*50*'1.General Info'!$A$11/12,0))),ROUND(ROUND('1.General Info'!$A$10*INDEX('1.General Info'!$C$42:$C$48,MATCH('2.Rent Roll'!C113,'1.General Info'!$A$42:$A$48,0))/50,0)*50*N113/50,0)*50*'1.General Info'!$A$11/12)),"")</f>
        <v/>
      </c>
      <c r="Y113" s="98" t="str">
        <f t="shared" si="17"/>
        <v/>
      </c>
      <c r="Z113" s="85" t="str">
        <f>IFERROR(IF(C113="SRO",(SUM(X113)/0.75*12*(1/'1.General Info'!$A$11))/(ROUND(('1.General Info'!$A$10*INDEX('1.General Info'!$C$42:$C$48,MATCH('2.Rent Roll'!C113,'1.General Info'!$A$42:$A$48,0)))/50,0)*50),(SUM(X113)*12*(1/'1.General Info'!$A$11))/(ROUND(('1.General Info'!$A$10*INDEX('1.General Info'!$C$42:$C$48,MATCH('2.Rent Roll'!C113,'1.General Info'!$A$42:$A$48,0)))/50,0)*50)),"")</f>
        <v/>
      </c>
      <c r="AA113" s="83" t="str">
        <f>IFERROR(ROUND(ROUND('1.General Info'!$A$10*INDEX('1.General Info'!$C$42:$C$48,MATCH('2.Rent Roll'!C113,'1.General Info'!$A$42:$A$48,0))/50,0)*50*'2.Rent Roll'!Z113/50,0)*50,"")</f>
        <v/>
      </c>
      <c r="AB113" s="88" t="str">
        <f>IFERROR(INDEX('1.General Info'!$B$42:$B$48,MATCH('2.Rent Roll'!C113,'1.General Info'!$A$42:$A$48,0)),"")</f>
        <v/>
      </c>
    </row>
    <row r="114" spans="1:28">
      <c r="A114" s="81">
        <f t="shared" si="16"/>
        <v>104</v>
      </c>
      <c r="B114" s="93"/>
      <c r="C114" s="93"/>
      <c r="D114" s="93"/>
      <c r="E114" s="84"/>
      <c r="F114" s="118" t="str">
        <f>IF(E114="","",IFERROR(E114/(ROUND(INDEX('1.General Info'!$I$41:$I$48,MATCH('2.Rent Roll'!D114,'1.General Info'!$H$41:$H$48,0))*'1.General Info'!$A$10/50,0)*50),""))</f>
        <v/>
      </c>
      <c r="G114" s="93"/>
      <c r="H114" s="93"/>
      <c r="I114" s="82"/>
      <c r="J114" s="83" t="str">
        <f>IFERROR(HLOOKUP(C114,'1.General Info'!$D$26:$J$32,7,FALSE),"")</f>
        <v/>
      </c>
      <c r="K114" s="145"/>
      <c r="L114" s="84"/>
      <c r="M114" s="85" t="str">
        <f>IFERROR(IF(L114="","",IF(C114="SRO",(SUM(I114:L114)/0.75*12*(1/'1.General Info'!$A$11))/(ROUND(('1.General Info'!$A$10*INDEX('1.General Info'!$C$42:$C$48,MATCH('2.Rent Roll'!C114,'1.General Info'!$A$42:$A$48,0)))/50,0)*50),(SUM(I114:L114)*12*(1/'1.General Info'!$A$11))/(ROUND(('1.General Info'!$A$10*INDEX('1.General Info'!$C$42:$C$48,MATCH('2.Rent Roll'!C114,'1.General Info'!$A$42:$A$48,0)))/50,0)*50))),"")</f>
        <v/>
      </c>
      <c r="N114" s="86" t="str">
        <f t="shared" si="10"/>
        <v/>
      </c>
      <c r="O114" s="86" t="str">
        <f t="shared" si="11"/>
        <v/>
      </c>
      <c r="P114" s="86" t="str">
        <f t="shared" si="12"/>
        <v/>
      </c>
      <c r="Q114" s="94" t="str">
        <f t="shared" si="13"/>
        <v/>
      </c>
      <c r="R114" s="87" t="str">
        <f>IFERROR(IF(C114="SRO",ROUND(ROUND('1.General Info'!$A$10*INDEX('1.General Info'!$C$42:$C$48,MATCH('2.Rent Roll'!C114,'1.General Info'!$A$42:$A$48,0))/50,0)*50*T114/50,0)*50*'1.General Info'!$A$11/12*0.75,ROUND(ROUND('1.General Info'!$A$10*INDEX('1.General Info'!$C$42:$C$48,MATCH('2.Rent Roll'!C114,'1.General Info'!$A$42:$A$48,0))/50,0)*50*T114/50,0)*50*'1.General Info'!$A$11/12),"")</f>
        <v/>
      </c>
      <c r="S114" s="98" t="str">
        <f t="shared" si="14"/>
        <v/>
      </c>
      <c r="T114" s="85" t="str">
        <f t="shared" si="15"/>
        <v/>
      </c>
      <c r="U114" s="83" t="str">
        <f>IFERROR(ROUND(ROUND('1.General Info'!$A$10*INDEX('1.General Info'!$C$42:$C$48,MATCH('2.Rent Roll'!C114,'1.General Info'!$A$42:$A$48,0))/50,0)*50*'2.Rent Roll'!T114/50,0)*50,"")</f>
        <v/>
      </c>
      <c r="V114" s="149" t="str">
        <f>IFERROR(INDEX('1.General Info'!$B$42:$B$48,MATCH('2.Rent Roll'!C114,'1.General Info'!$A$42:$A$48,0)),"")</f>
        <v/>
      </c>
      <c r="X114" s="87" t="str">
        <f>IFERROR(IF(C114="SRO",MAX(MIN(ROUND(ROUND('1.General Info'!$A$10*INDEX('1.General Info'!$C$42:$C$48,MATCH('2.Rent Roll'!C114,'1.General Info'!$A$42:$A$48,0))/50,0)*50*O114/50,0)*50*'1.General Info'!$A$11/12*0.75,IF(Q114="No",ROUND(ROUND('1.General Info'!$A$10*INDEX('1.General Info'!$C$42:$C$48,MATCH('2.Rent Roll'!C114,'1.General Info'!$A$42:$A$48,0))/50,0)*50*P114/50,0)*50*'1.General Info'!$A$11/12*0.75,IFERROR(ROUND(ROUND('1.General Info'!$A$10*INDEX('1.General Info'!$C$42:$C$48,MATCH('2.Rent Roll'!C114,'1.General Info'!$A$42:$A$48,0))/50,0)*50*(MIN(O114,P114)*COUNTIFS($C$11:$C$160,"&lt;&gt;",$Q$11:$Q$160,"Yes")-SUMIFS($M$11:$M$160,$C$11:$C$160,"&lt;&gt;",$Q$11:$Q$160,"Yes")+M114)/50,0)*50*'1.General Info'!$A$11/12*0.75,0))),ROUND(ROUND('1.General Info'!$A$10*INDEX('1.General Info'!$C$42:$C$48,MATCH('2.Rent Roll'!C114,'1.General Info'!$A$42:$A$48,0))/50,0)*50*N114/50,0)*50*'1.General Info'!$A$11/12*0.75),MAX(MIN(ROUND(ROUND('1.General Info'!$A$10*INDEX('1.General Info'!$C$42:$C$48,MATCH('2.Rent Roll'!C114,'1.General Info'!$A$42:$A$48,0))/50,0)*50*O114/50,0)*50*'1.General Info'!$A$11/12,IF(Q114="No",ROUND(ROUND('1.General Info'!$A$10*INDEX('1.General Info'!$C$42:$C$48,MATCH('2.Rent Roll'!C114,'1.General Info'!$A$42:$A$48,0))/50,0)*50*P114/50,0)*50*'1.General Info'!$A$11/12,IFERROR(ROUND(ROUND('1.General Info'!$A$10*INDEX('1.General Info'!$C$42:$C$48,MATCH('2.Rent Roll'!C114,'1.General Info'!$A$42:$A$48,0))/50,0)*50*(MIN(O114,P114)*COUNTIFS($C$11:$C$160,"&lt;&gt;",$Q$11:$Q$160,"Yes")-SUMIFS($M$11:$M$160,$C$11:$C$160,"&lt;&gt;",$Q$11:$Q$160,"Yes")+M114)/50,0)*50*'1.General Info'!$A$11/12,0))),ROUND(ROUND('1.General Info'!$A$10*INDEX('1.General Info'!$C$42:$C$48,MATCH('2.Rent Roll'!C114,'1.General Info'!$A$42:$A$48,0))/50,0)*50*N114/50,0)*50*'1.General Info'!$A$11/12)),"")</f>
        <v/>
      </c>
      <c r="Y114" s="98" t="str">
        <f t="shared" si="17"/>
        <v/>
      </c>
      <c r="Z114" s="85" t="str">
        <f>IFERROR(IF(C114="SRO",(SUM(X114)/0.75*12*(1/'1.General Info'!$A$11))/(ROUND(('1.General Info'!$A$10*INDEX('1.General Info'!$C$42:$C$48,MATCH('2.Rent Roll'!C114,'1.General Info'!$A$42:$A$48,0)))/50,0)*50),(SUM(X114)*12*(1/'1.General Info'!$A$11))/(ROUND(('1.General Info'!$A$10*INDEX('1.General Info'!$C$42:$C$48,MATCH('2.Rent Roll'!C114,'1.General Info'!$A$42:$A$48,0)))/50,0)*50)),"")</f>
        <v/>
      </c>
      <c r="AA114" s="83" t="str">
        <f>IFERROR(ROUND(ROUND('1.General Info'!$A$10*INDEX('1.General Info'!$C$42:$C$48,MATCH('2.Rent Roll'!C114,'1.General Info'!$A$42:$A$48,0))/50,0)*50*'2.Rent Roll'!Z114/50,0)*50,"")</f>
        <v/>
      </c>
      <c r="AB114" s="88" t="str">
        <f>IFERROR(INDEX('1.General Info'!$B$42:$B$48,MATCH('2.Rent Roll'!C114,'1.General Info'!$A$42:$A$48,0)),"")</f>
        <v/>
      </c>
    </row>
    <row r="115" spans="1:28">
      <c r="A115" s="81">
        <f t="shared" si="16"/>
        <v>105</v>
      </c>
      <c r="B115" s="93"/>
      <c r="C115" s="93"/>
      <c r="D115" s="93"/>
      <c r="E115" s="84"/>
      <c r="F115" s="118" t="str">
        <f>IF(E115="","",IFERROR(E115/(ROUND(INDEX('1.General Info'!$I$41:$I$48,MATCH('2.Rent Roll'!D115,'1.General Info'!$H$41:$H$48,0))*'1.General Info'!$A$10/50,0)*50),""))</f>
        <v/>
      </c>
      <c r="G115" s="93"/>
      <c r="H115" s="93"/>
      <c r="I115" s="82"/>
      <c r="J115" s="83" t="str">
        <f>IFERROR(HLOOKUP(C115,'1.General Info'!$D$26:$J$32,7,FALSE),"")</f>
        <v/>
      </c>
      <c r="K115" s="145"/>
      <c r="L115" s="84"/>
      <c r="M115" s="85" t="str">
        <f>IFERROR(IF(L115="","",IF(C115="SRO",(SUM(I115:L115)/0.75*12*(1/'1.General Info'!$A$11))/(ROUND(('1.General Info'!$A$10*INDEX('1.General Info'!$C$42:$C$48,MATCH('2.Rent Roll'!C115,'1.General Info'!$A$42:$A$48,0)))/50,0)*50),(SUM(I115:L115)*12*(1/'1.General Info'!$A$11))/(ROUND(('1.General Info'!$A$10*INDEX('1.General Info'!$C$42:$C$48,MATCH('2.Rent Roll'!C115,'1.General Info'!$A$42:$A$48,0)))/50,0)*50))),"")</f>
        <v/>
      </c>
      <c r="N115" s="86" t="str">
        <f t="shared" si="10"/>
        <v/>
      </c>
      <c r="O115" s="86" t="str">
        <f t="shared" si="11"/>
        <v/>
      </c>
      <c r="P115" s="86" t="str">
        <f t="shared" si="12"/>
        <v/>
      </c>
      <c r="Q115" s="94" t="str">
        <f t="shared" si="13"/>
        <v/>
      </c>
      <c r="R115" s="87" t="str">
        <f>IFERROR(IF(C115="SRO",ROUND(ROUND('1.General Info'!$A$10*INDEX('1.General Info'!$C$42:$C$48,MATCH('2.Rent Roll'!C115,'1.General Info'!$A$42:$A$48,0))/50,0)*50*T115/50,0)*50*'1.General Info'!$A$11/12*0.75,ROUND(ROUND('1.General Info'!$A$10*INDEX('1.General Info'!$C$42:$C$48,MATCH('2.Rent Roll'!C115,'1.General Info'!$A$42:$A$48,0))/50,0)*50*T115/50,0)*50*'1.General Info'!$A$11/12),"")</f>
        <v/>
      </c>
      <c r="S115" s="98" t="str">
        <f t="shared" si="14"/>
        <v/>
      </c>
      <c r="T115" s="85" t="str">
        <f t="shared" si="15"/>
        <v/>
      </c>
      <c r="U115" s="83" t="str">
        <f>IFERROR(ROUND(ROUND('1.General Info'!$A$10*INDEX('1.General Info'!$C$42:$C$48,MATCH('2.Rent Roll'!C115,'1.General Info'!$A$42:$A$48,0))/50,0)*50*'2.Rent Roll'!T115/50,0)*50,"")</f>
        <v/>
      </c>
      <c r="V115" s="149" t="str">
        <f>IFERROR(INDEX('1.General Info'!$B$42:$B$48,MATCH('2.Rent Roll'!C115,'1.General Info'!$A$42:$A$48,0)),"")</f>
        <v/>
      </c>
      <c r="X115" s="87" t="str">
        <f>IFERROR(IF(C115="SRO",MAX(MIN(ROUND(ROUND('1.General Info'!$A$10*INDEX('1.General Info'!$C$42:$C$48,MATCH('2.Rent Roll'!C115,'1.General Info'!$A$42:$A$48,0))/50,0)*50*O115/50,0)*50*'1.General Info'!$A$11/12*0.75,IF(Q115="No",ROUND(ROUND('1.General Info'!$A$10*INDEX('1.General Info'!$C$42:$C$48,MATCH('2.Rent Roll'!C115,'1.General Info'!$A$42:$A$48,0))/50,0)*50*P115/50,0)*50*'1.General Info'!$A$11/12*0.75,IFERROR(ROUND(ROUND('1.General Info'!$A$10*INDEX('1.General Info'!$C$42:$C$48,MATCH('2.Rent Roll'!C115,'1.General Info'!$A$42:$A$48,0))/50,0)*50*(MIN(O115,P115)*COUNTIFS($C$11:$C$160,"&lt;&gt;",$Q$11:$Q$160,"Yes")-SUMIFS($M$11:$M$160,$C$11:$C$160,"&lt;&gt;",$Q$11:$Q$160,"Yes")+M115)/50,0)*50*'1.General Info'!$A$11/12*0.75,0))),ROUND(ROUND('1.General Info'!$A$10*INDEX('1.General Info'!$C$42:$C$48,MATCH('2.Rent Roll'!C115,'1.General Info'!$A$42:$A$48,0))/50,0)*50*N115/50,0)*50*'1.General Info'!$A$11/12*0.75),MAX(MIN(ROUND(ROUND('1.General Info'!$A$10*INDEX('1.General Info'!$C$42:$C$48,MATCH('2.Rent Roll'!C115,'1.General Info'!$A$42:$A$48,0))/50,0)*50*O115/50,0)*50*'1.General Info'!$A$11/12,IF(Q115="No",ROUND(ROUND('1.General Info'!$A$10*INDEX('1.General Info'!$C$42:$C$48,MATCH('2.Rent Roll'!C115,'1.General Info'!$A$42:$A$48,0))/50,0)*50*P115/50,0)*50*'1.General Info'!$A$11/12,IFERROR(ROUND(ROUND('1.General Info'!$A$10*INDEX('1.General Info'!$C$42:$C$48,MATCH('2.Rent Roll'!C115,'1.General Info'!$A$42:$A$48,0))/50,0)*50*(MIN(O115,P115)*COUNTIFS($C$11:$C$160,"&lt;&gt;",$Q$11:$Q$160,"Yes")-SUMIFS($M$11:$M$160,$C$11:$C$160,"&lt;&gt;",$Q$11:$Q$160,"Yes")+M115)/50,0)*50*'1.General Info'!$A$11/12,0))),ROUND(ROUND('1.General Info'!$A$10*INDEX('1.General Info'!$C$42:$C$48,MATCH('2.Rent Roll'!C115,'1.General Info'!$A$42:$A$48,0))/50,0)*50*N115/50,0)*50*'1.General Info'!$A$11/12)),"")</f>
        <v/>
      </c>
      <c r="Y115" s="98" t="str">
        <f t="shared" si="17"/>
        <v/>
      </c>
      <c r="Z115" s="85" t="str">
        <f>IFERROR(IF(C115="SRO",(SUM(X115)/0.75*12*(1/'1.General Info'!$A$11))/(ROUND(('1.General Info'!$A$10*INDEX('1.General Info'!$C$42:$C$48,MATCH('2.Rent Roll'!C115,'1.General Info'!$A$42:$A$48,0)))/50,0)*50),(SUM(X115)*12*(1/'1.General Info'!$A$11))/(ROUND(('1.General Info'!$A$10*INDEX('1.General Info'!$C$42:$C$48,MATCH('2.Rent Roll'!C115,'1.General Info'!$A$42:$A$48,0)))/50,0)*50)),"")</f>
        <v/>
      </c>
      <c r="AA115" s="83" t="str">
        <f>IFERROR(ROUND(ROUND('1.General Info'!$A$10*INDEX('1.General Info'!$C$42:$C$48,MATCH('2.Rent Roll'!C115,'1.General Info'!$A$42:$A$48,0))/50,0)*50*'2.Rent Roll'!Z115/50,0)*50,"")</f>
        <v/>
      </c>
      <c r="AB115" s="88" t="str">
        <f>IFERROR(INDEX('1.General Info'!$B$42:$B$48,MATCH('2.Rent Roll'!C115,'1.General Info'!$A$42:$A$48,0)),"")</f>
        <v/>
      </c>
    </row>
    <row r="116" spans="1:28">
      <c r="A116" s="81">
        <f t="shared" si="16"/>
        <v>106</v>
      </c>
      <c r="B116" s="93"/>
      <c r="C116" s="93"/>
      <c r="D116" s="93"/>
      <c r="E116" s="84"/>
      <c r="F116" s="118" t="str">
        <f>IF(E116="","",IFERROR(E116/(ROUND(INDEX('1.General Info'!$I$41:$I$48,MATCH('2.Rent Roll'!D116,'1.General Info'!$H$41:$H$48,0))*'1.General Info'!$A$10/50,0)*50),""))</f>
        <v/>
      </c>
      <c r="G116" s="93"/>
      <c r="H116" s="93"/>
      <c r="I116" s="82"/>
      <c r="J116" s="83" t="str">
        <f>IFERROR(HLOOKUP(C116,'1.General Info'!$D$26:$J$32,7,FALSE),"")</f>
        <v/>
      </c>
      <c r="K116" s="145"/>
      <c r="L116" s="84"/>
      <c r="M116" s="85" t="str">
        <f>IFERROR(IF(L116="","",IF(C116="SRO",(SUM(I116:L116)/0.75*12*(1/'1.General Info'!$A$11))/(ROUND(('1.General Info'!$A$10*INDEX('1.General Info'!$C$42:$C$48,MATCH('2.Rent Roll'!C116,'1.General Info'!$A$42:$A$48,0)))/50,0)*50),(SUM(I116:L116)*12*(1/'1.General Info'!$A$11))/(ROUND(('1.General Info'!$A$10*INDEX('1.General Info'!$C$42:$C$48,MATCH('2.Rent Roll'!C116,'1.General Info'!$A$42:$A$48,0)))/50,0)*50))),"")</f>
        <v/>
      </c>
      <c r="N116" s="86" t="str">
        <f t="shared" si="10"/>
        <v/>
      </c>
      <c r="O116" s="86" t="str">
        <f t="shared" si="11"/>
        <v/>
      </c>
      <c r="P116" s="86" t="str">
        <f t="shared" si="12"/>
        <v/>
      </c>
      <c r="Q116" s="94" t="str">
        <f t="shared" si="13"/>
        <v/>
      </c>
      <c r="R116" s="87" t="str">
        <f>IFERROR(IF(C116="SRO",ROUND(ROUND('1.General Info'!$A$10*INDEX('1.General Info'!$C$42:$C$48,MATCH('2.Rent Roll'!C116,'1.General Info'!$A$42:$A$48,0))/50,0)*50*T116/50,0)*50*'1.General Info'!$A$11/12*0.75,ROUND(ROUND('1.General Info'!$A$10*INDEX('1.General Info'!$C$42:$C$48,MATCH('2.Rent Roll'!C116,'1.General Info'!$A$42:$A$48,0))/50,0)*50*T116/50,0)*50*'1.General Info'!$A$11/12),"")</f>
        <v/>
      </c>
      <c r="S116" s="98" t="str">
        <f t="shared" si="14"/>
        <v/>
      </c>
      <c r="T116" s="85" t="str">
        <f t="shared" si="15"/>
        <v/>
      </c>
      <c r="U116" s="83" t="str">
        <f>IFERROR(ROUND(ROUND('1.General Info'!$A$10*INDEX('1.General Info'!$C$42:$C$48,MATCH('2.Rent Roll'!C116,'1.General Info'!$A$42:$A$48,0))/50,0)*50*'2.Rent Roll'!T116/50,0)*50,"")</f>
        <v/>
      </c>
      <c r="V116" s="149" t="str">
        <f>IFERROR(INDEX('1.General Info'!$B$42:$B$48,MATCH('2.Rent Roll'!C116,'1.General Info'!$A$42:$A$48,0)),"")</f>
        <v/>
      </c>
      <c r="X116" s="87" t="str">
        <f>IFERROR(IF(C116="SRO",MAX(MIN(ROUND(ROUND('1.General Info'!$A$10*INDEX('1.General Info'!$C$42:$C$48,MATCH('2.Rent Roll'!C116,'1.General Info'!$A$42:$A$48,0))/50,0)*50*O116/50,0)*50*'1.General Info'!$A$11/12*0.75,IF(Q116="No",ROUND(ROUND('1.General Info'!$A$10*INDEX('1.General Info'!$C$42:$C$48,MATCH('2.Rent Roll'!C116,'1.General Info'!$A$42:$A$48,0))/50,0)*50*P116/50,0)*50*'1.General Info'!$A$11/12*0.75,IFERROR(ROUND(ROUND('1.General Info'!$A$10*INDEX('1.General Info'!$C$42:$C$48,MATCH('2.Rent Roll'!C116,'1.General Info'!$A$42:$A$48,0))/50,0)*50*(MIN(O116,P116)*COUNTIFS($C$11:$C$160,"&lt;&gt;",$Q$11:$Q$160,"Yes")-SUMIFS($M$11:$M$160,$C$11:$C$160,"&lt;&gt;",$Q$11:$Q$160,"Yes")+M116)/50,0)*50*'1.General Info'!$A$11/12*0.75,0))),ROUND(ROUND('1.General Info'!$A$10*INDEX('1.General Info'!$C$42:$C$48,MATCH('2.Rent Roll'!C116,'1.General Info'!$A$42:$A$48,0))/50,0)*50*N116/50,0)*50*'1.General Info'!$A$11/12*0.75),MAX(MIN(ROUND(ROUND('1.General Info'!$A$10*INDEX('1.General Info'!$C$42:$C$48,MATCH('2.Rent Roll'!C116,'1.General Info'!$A$42:$A$48,0))/50,0)*50*O116/50,0)*50*'1.General Info'!$A$11/12,IF(Q116="No",ROUND(ROUND('1.General Info'!$A$10*INDEX('1.General Info'!$C$42:$C$48,MATCH('2.Rent Roll'!C116,'1.General Info'!$A$42:$A$48,0))/50,0)*50*P116/50,0)*50*'1.General Info'!$A$11/12,IFERROR(ROUND(ROUND('1.General Info'!$A$10*INDEX('1.General Info'!$C$42:$C$48,MATCH('2.Rent Roll'!C116,'1.General Info'!$A$42:$A$48,0))/50,0)*50*(MIN(O116,P116)*COUNTIFS($C$11:$C$160,"&lt;&gt;",$Q$11:$Q$160,"Yes")-SUMIFS($M$11:$M$160,$C$11:$C$160,"&lt;&gt;",$Q$11:$Q$160,"Yes")+M116)/50,0)*50*'1.General Info'!$A$11/12,0))),ROUND(ROUND('1.General Info'!$A$10*INDEX('1.General Info'!$C$42:$C$48,MATCH('2.Rent Roll'!C116,'1.General Info'!$A$42:$A$48,0))/50,0)*50*N116/50,0)*50*'1.General Info'!$A$11/12)),"")</f>
        <v/>
      </c>
      <c r="Y116" s="98" t="str">
        <f t="shared" si="17"/>
        <v/>
      </c>
      <c r="Z116" s="85" t="str">
        <f>IFERROR(IF(C116="SRO",(SUM(X116)/0.75*12*(1/'1.General Info'!$A$11))/(ROUND(('1.General Info'!$A$10*INDEX('1.General Info'!$C$42:$C$48,MATCH('2.Rent Roll'!C116,'1.General Info'!$A$42:$A$48,0)))/50,0)*50),(SUM(X116)*12*(1/'1.General Info'!$A$11))/(ROUND(('1.General Info'!$A$10*INDEX('1.General Info'!$C$42:$C$48,MATCH('2.Rent Roll'!C116,'1.General Info'!$A$42:$A$48,0)))/50,0)*50)),"")</f>
        <v/>
      </c>
      <c r="AA116" s="83" t="str">
        <f>IFERROR(ROUND(ROUND('1.General Info'!$A$10*INDEX('1.General Info'!$C$42:$C$48,MATCH('2.Rent Roll'!C116,'1.General Info'!$A$42:$A$48,0))/50,0)*50*'2.Rent Roll'!Z116/50,0)*50,"")</f>
        <v/>
      </c>
      <c r="AB116" s="88" t="str">
        <f>IFERROR(INDEX('1.General Info'!$B$42:$B$48,MATCH('2.Rent Roll'!C116,'1.General Info'!$A$42:$A$48,0)),"")</f>
        <v/>
      </c>
    </row>
    <row r="117" spans="1:28">
      <c r="A117" s="81">
        <f t="shared" si="16"/>
        <v>107</v>
      </c>
      <c r="B117" s="93"/>
      <c r="C117" s="93"/>
      <c r="D117" s="93"/>
      <c r="E117" s="84"/>
      <c r="F117" s="118" t="str">
        <f>IF(E117="","",IFERROR(E117/(ROUND(INDEX('1.General Info'!$I$41:$I$48,MATCH('2.Rent Roll'!D117,'1.General Info'!$H$41:$H$48,0))*'1.General Info'!$A$10/50,0)*50),""))</f>
        <v/>
      </c>
      <c r="G117" s="93"/>
      <c r="H117" s="93"/>
      <c r="I117" s="82"/>
      <c r="J117" s="83" t="str">
        <f>IFERROR(HLOOKUP(C117,'1.General Info'!$D$26:$J$32,7,FALSE),"")</f>
        <v/>
      </c>
      <c r="K117" s="145"/>
      <c r="L117" s="84"/>
      <c r="M117" s="85" t="str">
        <f>IFERROR(IF(L117="","",IF(C117="SRO",(SUM(I117:L117)/0.75*12*(1/'1.General Info'!$A$11))/(ROUND(('1.General Info'!$A$10*INDEX('1.General Info'!$C$42:$C$48,MATCH('2.Rent Roll'!C117,'1.General Info'!$A$42:$A$48,0)))/50,0)*50),(SUM(I117:L117)*12*(1/'1.General Info'!$A$11))/(ROUND(('1.General Info'!$A$10*INDEX('1.General Info'!$C$42:$C$48,MATCH('2.Rent Roll'!C117,'1.General Info'!$A$42:$A$48,0)))/50,0)*50))),"")</f>
        <v/>
      </c>
      <c r="N117" s="86" t="str">
        <f t="shared" si="10"/>
        <v/>
      </c>
      <c r="O117" s="86" t="str">
        <f t="shared" si="11"/>
        <v/>
      </c>
      <c r="P117" s="86" t="str">
        <f t="shared" si="12"/>
        <v/>
      </c>
      <c r="Q117" s="94" t="str">
        <f t="shared" si="13"/>
        <v/>
      </c>
      <c r="R117" s="87" t="str">
        <f>IFERROR(IF(C117="SRO",ROUND(ROUND('1.General Info'!$A$10*INDEX('1.General Info'!$C$42:$C$48,MATCH('2.Rent Roll'!C117,'1.General Info'!$A$42:$A$48,0))/50,0)*50*T117/50,0)*50*'1.General Info'!$A$11/12*0.75,ROUND(ROUND('1.General Info'!$A$10*INDEX('1.General Info'!$C$42:$C$48,MATCH('2.Rent Roll'!C117,'1.General Info'!$A$42:$A$48,0))/50,0)*50*T117/50,0)*50*'1.General Info'!$A$11/12),"")</f>
        <v/>
      </c>
      <c r="S117" s="98" t="str">
        <f t="shared" si="14"/>
        <v/>
      </c>
      <c r="T117" s="85" t="str">
        <f t="shared" si="15"/>
        <v/>
      </c>
      <c r="U117" s="83" t="str">
        <f>IFERROR(ROUND(ROUND('1.General Info'!$A$10*INDEX('1.General Info'!$C$42:$C$48,MATCH('2.Rent Roll'!C117,'1.General Info'!$A$42:$A$48,0))/50,0)*50*'2.Rent Roll'!T117/50,0)*50,"")</f>
        <v/>
      </c>
      <c r="V117" s="149" t="str">
        <f>IFERROR(INDEX('1.General Info'!$B$42:$B$48,MATCH('2.Rent Roll'!C117,'1.General Info'!$A$42:$A$48,0)),"")</f>
        <v/>
      </c>
      <c r="X117" s="87" t="str">
        <f>IFERROR(IF(C117="SRO",MAX(MIN(ROUND(ROUND('1.General Info'!$A$10*INDEX('1.General Info'!$C$42:$C$48,MATCH('2.Rent Roll'!C117,'1.General Info'!$A$42:$A$48,0))/50,0)*50*O117/50,0)*50*'1.General Info'!$A$11/12*0.75,IF(Q117="No",ROUND(ROUND('1.General Info'!$A$10*INDEX('1.General Info'!$C$42:$C$48,MATCH('2.Rent Roll'!C117,'1.General Info'!$A$42:$A$48,0))/50,0)*50*P117/50,0)*50*'1.General Info'!$A$11/12*0.75,IFERROR(ROUND(ROUND('1.General Info'!$A$10*INDEX('1.General Info'!$C$42:$C$48,MATCH('2.Rent Roll'!C117,'1.General Info'!$A$42:$A$48,0))/50,0)*50*(MIN(O117,P117)*COUNTIFS($C$11:$C$160,"&lt;&gt;",$Q$11:$Q$160,"Yes")-SUMIFS($M$11:$M$160,$C$11:$C$160,"&lt;&gt;",$Q$11:$Q$160,"Yes")+M117)/50,0)*50*'1.General Info'!$A$11/12*0.75,0))),ROUND(ROUND('1.General Info'!$A$10*INDEX('1.General Info'!$C$42:$C$48,MATCH('2.Rent Roll'!C117,'1.General Info'!$A$42:$A$48,0))/50,0)*50*N117/50,0)*50*'1.General Info'!$A$11/12*0.75),MAX(MIN(ROUND(ROUND('1.General Info'!$A$10*INDEX('1.General Info'!$C$42:$C$48,MATCH('2.Rent Roll'!C117,'1.General Info'!$A$42:$A$48,0))/50,0)*50*O117/50,0)*50*'1.General Info'!$A$11/12,IF(Q117="No",ROUND(ROUND('1.General Info'!$A$10*INDEX('1.General Info'!$C$42:$C$48,MATCH('2.Rent Roll'!C117,'1.General Info'!$A$42:$A$48,0))/50,0)*50*P117/50,0)*50*'1.General Info'!$A$11/12,IFERROR(ROUND(ROUND('1.General Info'!$A$10*INDEX('1.General Info'!$C$42:$C$48,MATCH('2.Rent Roll'!C117,'1.General Info'!$A$42:$A$48,0))/50,0)*50*(MIN(O117,P117)*COUNTIFS($C$11:$C$160,"&lt;&gt;",$Q$11:$Q$160,"Yes")-SUMIFS($M$11:$M$160,$C$11:$C$160,"&lt;&gt;",$Q$11:$Q$160,"Yes")+M117)/50,0)*50*'1.General Info'!$A$11/12,0))),ROUND(ROUND('1.General Info'!$A$10*INDEX('1.General Info'!$C$42:$C$48,MATCH('2.Rent Roll'!C117,'1.General Info'!$A$42:$A$48,0))/50,0)*50*N117/50,0)*50*'1.General Info'!$A$11/12)),"")</f>
        <v/>
      </c>
      <c r="Y117" s="98" t="str">
        <f t="shared" si="17"/>
        <v/>
      </c>
      <c r="Z117" s="85" t="str">
        <f>IFERROR(IF(C117="SRO",(SUM(X117)/0.75*12*(1/'1.General Info'!$A$11))/(ROUND(('1.General Info'!$A$10*INDEX('1.General Info'!$C$42:$C$48,MATCH('2.Rent Roll'!C117,'1.General Info'!$A$42:$A$48,0)))/50,0)*50),(SUM(X117)*12*(1/'1.General Info'!$A$11))/(ROUND(('1.General Info'!$A$10*INDEX('1.General Info'!$C$42:$C$48,MATCH('2.Rent Roll'!C117,'1.General Info'!$A$42:$A$48,0)))/50,0)*50)),"")</f>
        <v/>
      </c>
      <c r="AA117" s="83" t="str">
        <f>IFERROR(ROUND(ROUND('1.General Info'!$A$10*INDEX('1.General Info'!$C$42:$C$48,MATCH('2.Rent Roll'!C117,'1.General Info'!$A$42:$A$48,0))/50,0)*50*'2.Rent Roll'!Z117/50,0)*50,"")</f>
        <v/>
      </c>
      <c r="AB117" s="88" t="str">
        <f>IFERROR(INDEX('1.General Info'!$B$42:$B$48,MATCH('2.Rent Roll'!C117,'1.General Info'!$A$42:$A$48,0)),"")</f>
        <v/>
      </c>
    </row>
    <row r="118" spans="1:28">
      <c r="A118" s="81">
        <f t="shared" si="16"/>
        <v>108</v>
      </c>
      <c r="B118" s="93"/>
      <c r="C118" s="93"/>
      <c r="D118" s="93"/>
      <c r="E118" s="84"/>
      <c r="F118" s="118" t="str">
        <f>IF(E118="","",IFERROR(E118/(ROUND(INDEX('1.General Info'!$I$41:$I$48,MATCH('2.Rent Roll'!D118,'1.General Info'!$H$41:$H$48,0))*'1.General Info'!$A$10/50,0)*50),""))</f>
        <v/>
      </c>
      <c r="G118" s="93"/>
      <c r="H118" s="93"/>
      <c r="I118" s="82"/>
      <c r="J118" s="83" t="str">
        <f>IFERROR(HLOOKUP(C118,'1.General Info'!$D$26:$J$32,7,FALSE),"")</f>
        <v/>
      </c>
      <c r="K118" s="145"/>
      <c r="L118" s="84"/>
      <c r="M118" s="85" t="str">
        <f>IFERROR(IF(L118="","",IF(C118="SRO",(SUM(I118:L118)/0.75*12*(1/'1.General Info'!$A$11))/(ROUND(('1.General Info'!$A$10*INDEX('1.General Info'!$C$42:$C$48,MATCH('2.Rent Roll'!C118,'1.General Info'!$A$42:$A$48,0)))/50,0)*50),(SUM(I118:L118)*12*(1/'1.General Info'!$A$11))/(ROUND(('1.General Info'!$A$10*INDEX('1.General Info'!$C$42:$C$48,MATCH('2.Rent Roll'!C118,'1.General Info'!$A$42:$A$48,0)))/50,0)*50))),"")</f>
        <v/>
      </c>
      <c r="N118" s="86" t="str">
        <f t="shared" si="10"/>
        <v/>
      </c>
      <c r="O118" s="86" t="str">
        <f t="shared" si="11"/>
        <v/>
      </c>
      <c r="P118" s="86" t="str">
        <f t="shared" si="12"/>
        <v/>
      </c>
      <c r="Q118" s="94" t="str">
        <f t="shared" si="13"/>
        <v/>
      </c>
      <c r="R118" s="87" t="str">
        <f>IFERROR(IF(C118="SRO",ROUND(ROUND('1.General Info'!$A$10*INDEX('1.General Info'!$C$42:$C$48,MATCH('2.Rent Roll'!C118,'1.General Info'!$A$42:$A$48,0))/50,0)*50*T118/50,0)*50*'1.General Info'!$A$11/12*0.75,ROUND(ROUND('1.General Info'!$A$10*INDEX('1.General Info'!$C$42:$C$48,MATCH('2.Rent Roll'!C118,'1.General Info'!$A$42:$A$48,0))/50,0)*50*T118/50,0)*50*'1.General Info'!$A$11/12),"")</f>
        <v/>
      </c>
      <c r="S118" s="98" t="str">
        <f t="shared" si="14"/>
        <v/>
      </c>
      <c r="T118" s="85" t="str">
        <f t="shared" si="15"/>
        <v/>
      </c>
      <c r="U118" s="83" t="str">
        <f>IFERROR(ROUND(ROUND('1.General Info'!$A$10*INDEX('1.General Info'!$C$42:$C$48,MATCH('2.Rent Roll'!C118,'1.General Info'!$A$42:$A$48,0))/50,0)*50*'2.Rent Roll'!T118/50,0)*50,"")</f>
        <v/>
      </c>
      <c r="V118" s="149" t="str">
        <f>IFERROR(INDEX('1.General Info'!$B$42:$B$48,MATCH('2.Rent Roll'!C118,'1.General Info'!$A$42:$A$48,0)),"")</f>
        <v/>
      </c>
      <c r="X118" s="87" t="str">
        <f>IFERROR(IF(C118="SRO",MAX(MIN(ROUND(ROUND('1.General Info'!$A$10*INDEX('1.General Info'!$C$42:$C$48,MATCH('2.Rent Roll'!C118,'1.General Info'!$A$42:$A$48,0))/50,0)*50*O118/50,0)*50*'1.General Info'!$A$11/12*0.75,IF(Q118="No",ROUND(ROUND('1.General Info'!$A$10*INDEX('1.General Info'!$C$42:$C$48,MATCH('2.Rent Roll'!C118,'1.General Info'!$A$42:$A$48,0))/50,0)*50*P118/50,0)*50*'1.General Info'!$A$11/12*0.75,IFERROR(ROUND(ROUND('1.General Info'!$A$10*INDEX('1.General Info'!$C$42:$C$48,MATCH('2.Rent Roll'!C118,'1.General Info'!$A$42:$A$48,0))/50,0)*50*(MIN(O118,P118)*COUNTIFS($C$11:$C$160,"&lt;&gt;",$Q$11:$Q$160,"Yes")-SUMIFS($M$11:$M$160,$C$11:$C$160,"&lt;&gt;",$Q$11:$Q$160,"Yes")+M118)/50,0)*50*'1.General Info'!$A$11/12*0.75,0))),ROUND(ROUND('1.General Info'!$A$10*INDEX('1.General Info'!$C$42:$C$48,MATCH('2.Rent Roll'!C118,'1.General Info'!$A$42:$A$48,0))/50,0)*50*N118/50,0)*50*'1.General Info'!$A$11/12*0.75),MAX(MIN(ROUND(ROUND('1.General Info'!$A$10*INDEX('1.General Info'!$C$42:$C$48,MATCH('2.Rent Roll'!C118,'1.General Info'!$A$42:$A$48,0))/50,0)*50*O118/50,0)*50*'1.General Info'!$A$11/12,IF(Q118="No",ROUND(ROUND('1.General Info'!$A$10*INDEX('1.General Info'!$C$42:$C$48,MATCH('2.Rent Roll'!C118,'1.General Info'!$A$42:$A$48,0))/50,0)*50*P118/50,0)*50*'1.General Info'!$A$11/12,IFERROR(ROUND(ROUND('1.General Info'!$A$10*INDEX('1.General Info'!$C$42:$C$48,MATCH('2.Rent Roll'!C118,'1.General Info'!$A$42:$A$48,0))/50,0)*50*(MIN(O118,P118)*COUNTIFS($C$11:$C$160,"&lt;&gt;",$Q$11:$Q$160,"Yes")-SUMIFS($M$11:$M$160,$C$11:$C$160,"&lt;&gt;",$Q$11:$Q$160,"Yes")+M118)/50,0)*50*'1.General Info'!$A$11/12,0))),ROUND(ROUND('1.General Info'!$A$10*INDEX('1.General Info'!$C$42:$C$48,MATCH('2.Rent Roll'!C118,'1.General Info'!$A$42:$A$48,0))/50,0)*50*N118/50,0)*50*'1.General Info'!$A$11/12)),"")</f>
        <v/>
      </c>
      <c r="Y118" s="98" t="str">
        <f t="shared" si="17"/>
        <v/>
      </c>
      <c r="Z118" s="85" t="str">
        <f>IFERROR(IF(C118="SRO",(SUM(X118)/0.75*12*(1/'1.General Info'!$A$11))/(ROUND(('1.General Info'!$A$10*INDEX('1.General Info'!$C$42:$C$48,MATCH('2.Rent Roll'!C118,'1.General Info'!$A$42:$A$48,0)))/50,0)*50),(SUM(X118)*12*(1/'1.General Info'!$A$11))/(ROUND(('1.General Info'!$A$10*INDEX('1.General Info'!$C$42:$C$48,MATCH('2.Rent Roll'!C118,'1.General Info'!$A$42:$A$48,0)))/50,0)*50)),"")</f>
        <v/>
      </c>
      <c r="AA118" s="83" t="str">
        <f>IFERROR(ROUND(ROUND('1.General Info'!$A$10*INDEX('1.General Info'!$C$42:$C$48,MATCH('2.Rent Roll'!C118,'1.General Info'!$A$42:$A$48,0))/50,0)*50*'2.Rent Roll'!Z118/50,0)*50,"")</f>
        <v/>
      </c>
      <c r="AB118" s="88" t="str">
        <f>IFERROR(INDEX('1.General Info'!$B$42:$B$48,MATCH('2.Rent Roll'!C118,'1.General Info'!$A$42:$A$48,0)),"")</f>
        <v/>
      </c>
    </row>
    <row r="119" spans="1:28">
      <c r="A119" s="81">
        <f t="shared" si="16"/>
        <v>109</v>
      </c>
      <c r="B119" s="93"/>
      <c r="C119" s="93"/>
      <c r="D119" s="93"/>
      <c r="E119" s="84"/>
      <c r="F119" s="118" t="str">
        <f>IF(E119="","",IFERROR(E119/(ROUND(INDEX('1.General Info'!$I$41:$I$48,MATCH('2.Rent Roll'!D119,'1.General Info'!$H$41:$H$48,0))*'1.General Info'!$A$10/50,0)*50),""))</f>
        <v/>
      </c>
      <c r="G119" s="93"/>
      <c r="H119" s="93"/>
      <c r="I119" s="82"/>
      <c r="J119" s="83" t="str">
        <f>IFERROR(HLOOKUP(C119,'1.General Info'!$D$26:$J$32,7,FALSE),"")</f>
        <v/>
      </c>
      <c r="K119" s="145"/>
      <c r="L119" s="84"/>
      <c r="M119" s="85" t="str">
        <f>IFERROR(IF(L119="","",IF(C119="SRO",(SUM(I119:L119)/0.75*12*(1/'1.General Info'!$A$11))/(ROUND(('1.General Info'!$A$10*INDEX('1.General Info'!$C$42:$C$48,MATCH('2.Rent Roll'!C119,'1.General Info'!$A$42:$A$48,0)))/50,0)*50),(SUM(I119:L119)*12*(1/'1.General Info'!$A$11))/(ROUND(('1.General Info'!$A$10*INDEX('1.General Info'!$C$42:$C$48,MATCH('2.Rent Roll'!C119,'1.General Info'!$A$42:$A$48,0)))/50,0)*50))),"")</f>
        <v/>
      </c>
      <c r="N119" s="86" t="str">
        <f t="shared" si="10"/>
        <v/>
      </c>
      <c r="O119" s="86" t="str">
        <f t="shared" si="11"/>
        <v/>
      </c>
      <c r="P119" s="86" t="str">
        <f t="shared" si="12"/>
        <v/>
      </c>
      <c r="Q119" s="94" t="str">
        <f t="shared" si="13"/>
        <v/>
      </c>
      <c r="R119" s="87" t="str">
        <f>IFERROR(IF(C119="SRO",ROUND(ROUND('1.General Info'!$A$10*INDEX('1.General Info'!$C$42:$C$48,MATCH('2.Rent Roll'!C119,'1.General Info'!$A$42:$A$48,0))/50,0)*50*T119/50,0)*50*'1.General Info'!$A$11/12*0.75,ROUND(ROUND('1.General Info'!$A$10*INDEX('1.General Info'!$C$42:$C$48,MATCH('2.Rent Roll'!C119,'1.General Info'!$A$42:$A$48,0))/50,0)*50*T119/50,0)*50*'1.General Info'!$A$11/12),"")</f>
        <v/>
      </c>
      <c r="S119" s="98" t="str">
        <f t="shared" si="14"/>
        <v/>
      </c>
      <c r="T119" s="85" t="str">
        <f t="shared" si="15"/>
        <v/>
      </c>
      <c r="U119" s="83" t="str">
        <f>IFERROR(ROUND(ROUND('1.General Info'!$A$10*INDEX('1.General Info'!$C$42:$C$48,MATCH('2.Rent Roll'!C119,'1.General Info'!$A$42:$A$48,0))/50,0)*50*'2.Rent Roll'!T119/50,0)*50,"")</f>
        <v/>
      </c>
      <c r="V119" s="149" t="str">
        <f>IFERROR(INDEX('1.General Info'!$B$42:$B$48,MATCH('2.Rent Roll'!C119,'1.General Info'!$A$42:$A$48,0)),"")</f>
        <v/>
      </c>
      <c r="X119" s="87" t="str">
        <f>IFERROR(IF(C119="SRO",MAX(MIN(ROUND(ROUND('1.General Info'!$A$10*INDEX('1.General Info'!$C$42:$C$48,MATCH('2.Rent Roll'!C119,'1.General Info'!$A$42:$A$48,0))/50,0)*50*O119/50,0)*50*'1.General Info'!$A$11/12*0.75,IF(Q119="No",ROUND(ROUND('1.General Info'!$A$10*INDEX('1.General Info'!$C$42:$C$48,MATCH('2.Rent Roll'!C119,'1.General Info'!$A$42:$A$48,0))/50,0)*50*P119/50,0)*50*'1.General Info'!$A$11/12*0.75,IFERROR(ROUND(ROUND('1.General Info'!$A$10*INDEX('1.General Info'!$C$42:$C$48,MATCH('2.Rent Roll'!C119,'1.General Info'!$A$42:$A$48,0))/50,0)*50*(MIN(O119,P119)*COUNTIFS($C$11:$C$160,"&lt;&gt;",$Q$11:$Q$160,"Yes")-SUMIFS($M$11:$M$160,$C$11:$C$160,"&lt;&gt;",$Q$11:$Q$160,"Yes")+M119)/50,0)*50*'1.General Info'!$A$11/12*0.75,0))),ROUND(ROUND('1.General Info'!$A$10*INDEX('1.General Info'!$C$42:$C$48,MATCH('2.Rent Roll'!C119,'1.General Info'!$A$42:$A$48,0))/50,0)*50*N119/50,0)*50*'1.General Info'!$A$11/12*0.75),MAX(MIN(ROUND(ROUND('1.General Info'!$A$10*INDEX('1.General Info'!$C$42:$C$48,MATCH('2.Rent Roll'!C119,'1.General Info'!$A$42:$A$48,0))/50,0)*50*O119/50,0)*50*'1.General Info'!$A$11/12,IF(Q119="No",ROUND(ROUND('1.General Info'!$A$10*INDEX('1.General Info'!$C$42:$C$48,MATCH('2.Rent Roll'!C119,'1.General Info'!$A$42:$A$48,0))/50,0)*50*P119/50,0)*50*'1.General Info'!$A$11/12,IFERROR(ROUND(ROUND('1.General Info'!$A$10*INDEX('1.General Info'!$C$42:$C$48,MATCH('2.Rent Roll'!C119,'1.General Info'!$A$42:$A$48,0))/50,0)*50*(MIN(O119,P119)*COUNTIFS($C$11:$C$160,"&lt;&gt;",$Q$11:$Q$160,"Yes")-SUMIFS($M$11:$M$160,$C$11:$C$160,"&lt;&gt;",$Q$11:$Q$160,"Yes")+M119)/50,0)*50*'1.General Info'!$A$11/12,0))),ROUND(ROUND('1.General Info'!$A$10*INDEX('1.General Info'!$C$42:$C$48,MATCH('2.Rent Roll'!C119,'1.General Info'!$A$42:$A$48,0))/50,0)*50*N119/50,0)*50*'1.General Info'!$A$11/12)),"")</f>
        <v/>
      </c>
      <c r="Y119" s="98" t="str">
        <f t="shared" si="17"/>
        <v/>
      </c>
      <c r="Z119" s="85" t="str">
        <f>IFERROR(IF(C119="SRO",(SUM(X119)/0.75*12*(1/'1.General Info'!$A$11))/(ROUND(('1.General Info'!$A$10*INDEX('1.General Info'!$C$42:$C$48,MATCH('2.Rent Roll'!C119,'1.General Info'!$A$42:$A$48,0)))/50,0)*50),(SUM(X119)*12*(1/'1.General Info'!$A$11))/(ROUND(('1.General Info'!$A$10*INDEX('1.General Info'!$C$42:$C$48,MATCH('2.Rent Roll'!C119,'1.General Info'!$A$42:$A$48,0)))/50,0)*50)),"")</f>
        <v/>
      </c>
      <c r="AA119" s="83" t="str">
        <f>IFERROR(ROUND(ROUND('1.General Info'!$A$10*INDEX('1.General Info'!$C$42:$C$48,MATCH('2.Rent Roll'!C119,'1.General Info'!$A$42:$A$48,0))/50,0)*50*'2.Rent Roll'!Z119/50,0)*50,"")</f>
        <v/>
      </c>
      <c r="AB119" s="88" t="str">
        <f>IFERROR(INDEX('1.General Info'!$B$42:$B$48,MATCH('2.Rent Roll'!C119,'1.General Info'!$A$42:$A$48,0)),"")</f>
        <v/>
      </c>
    </row>
    <row r="120" spans="1:28">
      <c r="A120" s="81">
        <f t="shared" si="16"/>
        <v>110</v>
      </c>
      <c r="B120" s="93"/>
      <c r="C120" s="93"/>
      <c r="D120" s="93"/>
      <c r="E120" s="84"/>
      <c r="F120" s="118" t="str">
        <f>IF(E120="","",IFERROR(E120/(ROUND(INDEX('1.General Info'!$I$41:$I$48,MATCH('2.Rent Roll'!D120,'1.General Info'!$H$41:$H$48,0))*'1.General Info'!$A$10/50,0)*50),""))</f>
        <v/>
      </c>
      <c r="G120" s="93"/>
      <c r="H120" s="93"/>
      <c r="I120" s="82"/>
      <c r="J120" s="83" t="str">
        <f>IFERROR(HLOOKUP(C120,'1.General Info'!$D$26:$J$32,7,FALSE),"")</f>
        <v/>
      </c>
      <c r="K120" s="145"/>
      <c r="L120" s="84"/>
      <c r="M120" s="85" t="str">
        <f>IFERROR(IF(L120="","",IF(C120="SRO",(SUM(I120:L120)/0.75*12*(1/'1.General Info'!$A$11))/(ROUND(('1.General Info'!$A$10*INDEX('1.General Info'!$C$42:$C$48,MATCH('2.Rent Roll'!C120,'1.General Info'!$A$42:$A$48,0)))/50,0)*50),(SUM(I120:L120)*12*(1/'1.General Info'!$A$11))/(ROUND(('1.General Info'!$A$10*INDEX('1.General Info'!$C$42:$C$48,MATCH('2.Rent Roll'!C120,'1.General Info'!$A$42:$A$48,0)))/50,0)*50))),"")</f>
        <v/>
      </c>
      <c r="N120" s="86" t="str">
        <f t="shared" si="10"/>
        <v/>
      </c>
      <c r="O120" s="86" t="str">
        <f t="shared" si="11"/>
        <v/>
      </c>
      <c r="P120" s="86" t="str">
        <f t="shared" si="12"/>
        <v/>
      </c>
      <c r="Q120" s="94" t="str">
        <f t="shared" si="13"/>
        <v/>
      </c>
      <c r="R120" s="87" t="str">
        <f>IFERROR(IF(C120="SRO",ROUND(ROUND('1.General Info'!$A$10*INDEX('1.General Info'!$C$42:$C$48,MATCH('2.Rent Roll'!C120,'1.General Info'!$A$42:$A$48,0))/50,0)*50*T120/50,0)*50*'1.General Info'!$A$11/12*0.75,ROUND(ROUND('1.General Info'!$A$10*INDEX('1.General Info'!$C$42:$C$48,MATCH('2.Rent Roll'!C120,'1.General Info'!$A$42:$A$48,0))/50,0)*50*T120/50,0)*50*'1.General Info'!$A$11/12),"")</f>
        <v/>
      </c>
      <c r="S120" s="98" t="str">
        <f t="shared" si="14"/>
        <v/>
      </c>
      <c r="T120" s="85" t="str">
        <f t="shared" si="15"/>
        <v/>
      </c>
      <c r="U120" s="83" t="str">
        <f>IFERROR(ROUND(ROUND('1.General Info'!$A$10*INDEX('1.General Info'!$C$42:$C$48,MATCH('2.Rent Roll'!C120,'1.General Info'!$A$42:$A$48,0))/50,0)*50*'2.Rent Roll'!T120/50,0)*50,"")</f>
        <v/>
      </c>
      <c r="V120" s="149" t="str">
        <f>IFERROR(INDEX('1.General Info'!$B$42:$B$48,MATCH('2.Rent Roll'!C120,'1.General Info'!$A$42:$A$48,0)),"")</f>
        <v/>
      </c>
      <c r="X120" s="87" t="str">
        <f>IFERROR(IF(C120="SRO",MAX(MIN(ROUND(ROUND('1.General Info'!$A$10*INDEX('1.General Info'!$C$42:$C$48,MATCH('2.Rent Roll'!C120,'1.General Info'!$A$42:$A$48,0))/50,0)*50*O120/50,0)*50*'1.General Info'!$A$11/12*0.75,IF(Q120="No",ROUND(ROUND('1.General Info'!$A$10*INDEX('1.General Info'!$C$42:$C$48,MATCH('2.Rent Roll'!C120,'1.General Info'!$A$42:$A$48,0))/50,0)*50*P120/50,0)*50*'1.General Info'!$A$11/12*0.75,IFERROR(ROUND(ROUND('1.General Info'!$A$10*INDEX('1.General Info'!$C$42:$C$48,MATCH('2.Rent Roll'!C120,'1.General Info'!$A$42:$A$48,0))/50,0)*50*(MIN(O120,P120)*COUNTIFS($C$11:$C$160,"&lt;&gt;",$Q$11:$Q$160,"Yes")-SUMIFS($M$11:$M$160,$C$11:$C$160,"&lt;&gt;",$Q$11:$Q$160,"Yes")+M120)/50,0)*50*'1.General Info'!$A$11/12*0.75,0))),ROUND(ROUND('1.General Info'!$A$10*INDEX('1.General Info'!$C$42:$C$48,MATCH('2.Rent Roll'!C120,'1.General Info'!$A$42:$A$48,0))/50,0)*50*N120/50,0)*50*'1.General Info'!$A$11/12*0.75),MAX(MIN(ROUND(ROUND('1.General Info'!$A$10*INDEX('1.General Info'!$C$42:$C$48,MATCH('2.Rent Roll'!C120,'1.General Info'!$A$42:$A$48,0))/50,0)*50*O120/50,0)*50*'1.General Info'!$A$11/12,IF(Q120="No",ROUND(ROUND('1.General Info'!$A$10*INDEX('1.General Info'!$C$42:$C$48,MATCH('2.Rent Roll'!C120,'1.General Info'!$A$42:$A$48,0))/50,0)*50*P120/50,0)*50*'1.General Info'!$A$11/12,IFERROR(ROUND(ROUND('1.General Info'!$A$10*INDEX('1.General Info'!$C$42:$C$48,MATCH('2.Rent Roll'!C120,'1.General Info'!$A$42:$A$48,0))/50,0)*50*(MIN(O120,P120)*COUNTIFS($C$11:$C$160,"&lt;&gt;",$Q$11:$Q$160,"Yes")-SUMIFS($M$11:$M$160,$C$11:$C$160,"&lt;&gt;",$Q$11:$Q$160,"Yes")+M120)/50,0)*50*'1.General Info'!$A$11/12,0))),ROUND(ROUND('1.General Info'!$A$10*INDEX('1.General Info'!$C$42:$C$48,MATCH('2.Rent Roll'!C120,'1.General Info'!$A$42:$A$48,0))/50,0)*50*N120/50,0)*50*'1.General Info'!$A$11/12)),"")</f>
        <v/>
      </c>
      <c r="Y120" s="98" t="str">
        <f t="shared" si="17"/>
        <v/>
      </c>
      <c r="Z120" s="85" t="str">
        <f>IFERROR(IF(C120="SRO",(SUM(X120)/0.75*12*(1/'1.General Info'!$A$11))/(ROUND(('1.General Info'!$A$10*INDEX('1.General Info'!$C$42:$C$48,MATCH('2.Rent Roll'!C120,'1.General Info'!$A$42:$A$48,0)))/50,0)*50),(SUM(X120)*12*(1/'1.General Info'!$A$11))/(ROUND(('1.General Info'!$A$10*INDEX('1.General Info'!$C$42:$C$48,MATCH('2.Rent Roll'!C120,'1.General Info'!$A$42:$A$48,0)))/50,0)*50)),"")</f>
        <v/>
      </c>
      <c r="AA120" s="83" t="str">
        <f>IFERROR(ROUND(ROUND('1.General Info'!$A$10*INDEX('1.General Info'!$C$42:$C$48,MATCH('2.Rent Roll'!C120,'1.General Info'!$A$42:$A$48,0))/50,0)*50*'2.Rent Roll'!Z120/50,0)*50,"")</f>
        <v/>
      </c>
      <c r="AB120" s="88" t="str">
        <f>IFERROR(INDEX('1.General Info'!$B$42:$B$48,MATCH('2.Rent Roll'!C120,'1.General Info'!$A$42:$A$48,0)),"")</f>
        <v/>
      </c>
    </row>
    <row r="121" spans="1:28">
      <c r="A121" s="81">
        <f t="shared" si="16"/>
        <v>111</v>
      </c>
      <c r="B121" s="93"/>
      <c r="C121" s="93"/>
      <c r="D121" s="93"/>
      <c r="E121" s="84"/>
      <c r="F121" s="118" t="str">
        <f>IF(E121="","",IFERROR(E121/(ROUND(INDEX('1.General Info'!$I$41:$I$48,MATCH('2.Rent Roll'!D121,'1.General Info'!$H$41:$H$48,0))*'1.General Info'!$A$10/50,0)*50),""))</f>
        <v/>
      </c>
      <c r="G121" s="93"/>
      <c r="H121" s="93"/>
      <c r="I121" s="82"/>
      <c r="J121" s="83" t="str">
        <f>IFERROR(HLOOKUP(C121,'1.General Info'!$D$26:$J$32,7,FALSE),"")</f>
        <v/>
      </c>
      <c r="K121" s="145"/>
      <c r="L121" s="84"/>
      <c r="M121" s="85" t="str">
        <f>IFERROR(IF(L121="","",IF(C121="SRO",(SUM(I121:L121)/0.75*12*(1/'1.General Info'!$A$11))/(ROUND(('1.General Info'!$A$10*INDEX('1.General Info'!$C$42:$C$48,MATCH('2.Rent Roll'!C121,'1.General Info'!$A$42:$A$48,0)))/50,0)*50),(SUM(I121:L121)*12*(1/'1.General Info'!$A$11))/(ROUND(('1.General Info'!$A$10*INDEX('1.General Info'!$C$42:$C$48,MATCH('2.Rent Roll'!C121,'1.General Info'!$A$42:$A$48,0)))/50,0)*50))),"")</f>
        <v/>
      </c>
      <c r="N121" s="86" t="str">
        <f t="shared" si="10"/>
        <v/>
      </c>
      <c r="O121" s="86" t="str">
        <f t="shared" si="11"/>
        <v/>
      </c>
      <c r="P121" s="86" t="str">
        <f t="shared" si="12"/>
        <v/>
      </c>
      <c r="Q121" s="94" t="str">
        <f t="shared" si="13"/>
        <v/>
      </c>
      <c r="R121" s="87" t="str">
        <f>IFERROR(IF(C121="SRO",ROUND(ROUND('1.General Info'!$A$10*INDEX('1.General Info'!$C$42:$C$48,MATCH('2.Rent Roll'!C121,'1.General Info'!$A$42:$A$48,0))/50,0)*50*T121/50,0)*50*'1.General Info'!$A$11/12*0.75,ROUND(ROUND('1.General Info'!$A$10*INDEX('1.General Info'!$C$42:$C$48,MATCH('2.Rent Roll'!C121,'1.General Info'!$A$42:$A$48,0))/50,0)*50*T121/50,0)*50*'1.General Info'!$A$11/12),"")</f>
        <v/>
      </c>
      <c r="S121" s="98" t="str">
        <f t="shared" si="14"/>
        <v/>
      </c>
      <c r="T121" s="85" t="str">
        <f t="shared" si="15"/>
        <v/>
      </c>
      <c r="U121" s="83" t="str">
        <f>IFERROR(ROUND(ROUND('1.General Info'!$A$10*INDEX('1.General Info'!$C$42:$C$48,MATCH('2.Rent Roll'!C121,'1.General Info'!$A$42:$A$48,0))/50,0)*50*'2.Rent Roll'!T121/50,0)*50,"")</f>
        <v/>
      </c>
      <c r="V121" s="149" t="str">
        <f>IFERROR(INDEX('1.General Info'!$B$42:$B$48,MATCH('2.Rent Roll'!C121,'1.General Info'!$A$42:$A$48,0)),"")</f>
        <v/>
      </c>
      <c r="X121" s="87" t="str">
        <f>IFERROR(IF(C121="SRO",MAX(MIN(ROUND(ROUND('1.General Info'!$A$10*INDEX('1.General Info'!$C$42:$C$48,MATCH('2.Rent Roll'!C121,'1.General Info'!$A$42:$A$48,0))/50,0)*50*O121/50,0)*50*'1.General Info'!$A$11/12*0.75,IF(Q121="No",ROUND(ROUND('1.General Info'!$A$10*INDEX('1.General Info'!$C$42:$C$48,MATCH('2.Rent Roll'!C121,'1.General Info'!$A$42:$A$48,0))/50,0)*50*P121/50,0)*50*'1.General Info'!$A$11/12*0.75,IFERROR(ROUND(ROUND('1.General Info'!$A$10*INDEX('1.General Info'!$C$42:$C$48,MATCH('2.Rent Roll'!C121,'1.General Info'!$A$42:$A$48,0))/50,0)*50*(MIN(O121,P121)*COUNTIFS($C$11:$C$160,"&lt;&gt;",$Q$11:$Q$160,"Yes")-SUMIFS($M$11:$M$160,$C$11:$C$160,"&lt;&gt;",$Q$11:$Q$160,"Yes")+M121)/50,0)*50*'1.General Info'!$A$11/12*0.75,0))),ROUND(ROUND('1.General Info'!$A$10*INDEX('1.General Info'!$C$42:$C$48,MATCH('2.Rent Roll'!C121,'1.General Info'!$A$42:$A$48,0))/50,0)*50*N121/50,0)*50*'1.General Info'!$A$11/12*0.75),MAX(MIN(ROUND(ROUND('1.General Info'!$A$10*INDEX('1.General Info'!$C$42:$C$48,MATCH('2.Rent Roll'!C121,'1.General Info'!$A$42:$A$48,0))/50,0)*50*O121/50,0)*50*'1.General Info'!$A$11/12,IF(Q121="No",ROUND(ROUND('1.General Info'!$A$10*INDEX('1.General Info'!$C$42:$C$48,MATCH('2.Rent Roll'!C121,'1.General Info'!$A$42:$A$48,0))/50,0)*50*P121/50,0)*50*'1.General Info'!$A$11/12,IFERROR(ROUND(ROUND('1.General Info'!$A$10*INDEX('1.General Info'!$C$42:$C$48,MATCH('2.Rent Roll'!C121,'1.General Info'!$A$42:$A$48,0))/50,0)*50*(MIN(O121,P121)*COUNTIFS($C$11:$C$160,"&lt;&gt;",$Q$11:$Q$160,"Yes")-SUMIFS($M$11:$M$160,$C$11:$C$160,"&lt;&gt;",$Q$11:$Q$160,"Yes")+M121)/50,0)*50*'1.General Info'!$A$11/12,0))),ROUND(ROUND('1.General Info'!$A$10*INDEX('1.General Info'!$C$42:$C$48,MATCH('2.Rent Roll'!C121,'1.General Info'!$A$42:$A$48,0))/50,0)*50*N121/50,0)*50*'1.General Info'!$A$11/12)),"")</f>
        <v/>
      </c>
      <c r="Y121" s="98" t="str">
        <f t="shared" si="17"/>
        <v/>
      </c>
      <c r="Z121" s="85" t="str">
        <f>IFERROR(IF(C121="SRO",(SUM(X121)/0.75*12*(1/'1.General Info'!$A$11))/(ROUND(('1.General Info'!$A$10*INDEX('1.General Info'!$C$42:$C$48,MATCH('2.Rent Roll'!C121,'1.General Info'!$A$42:$A$48,0)))/50,0)*50),(SUM(X121)*12*(1/'1.General Info'!$A$11))/(ROUND(('1.General Info'!$A$10*INDEX('1.General Info'!$C$42:$C$48,MATCH('2.Rent Roll'!C121,'1.General Info'!$A$42:$A$48,0)))/50,0)*50)),"")</f>
        <v/>
      </c>
      <c r="AA121" s="83" t="str">
        <f>IFERROR(ROUND(ROUND('1.General Info'!$A$10*INDEX('1.General Info'!$C$42:$C$48,MATCH('2.Rent Roll'!C121,'1.General Info'!$A$42:$A$48,0))/50,0)*50*'2.Rent Roll'!Z121/50,0)*50,"")</f>
        <v/>
      </c>
      <c r="AB121" s="88" t="str">
        <f>IFERROR(INDEX('1.General Info'!$B$42:$B$48,MATCH('2.Rent Roll'!C121,'1.General Info'!$A$42:$A$48,0)),"")</f>
        <v/>
      </c>
    </row>
    <row r="122" spans="1:28">
      <c r="A122" s="81">
        <f t="shared" si="16"/>
        <v>112</v>
      </c>
      <c r="B122" s="93"/>
      <c r="C122" s="93"/>
      <c r="D122" s="93"/>
      <c r="E122" s="84"/>
      <c r="F122" s="118" t="str">
        <f>IF(E122="","",IFERROR(E122/(ROUND(INDEX('1.General Info'!$I$41:$I$48,MATCH('2.Rent Roll'!D122,'1.General Info'!$H$41:$H$48,0))*'1.General Info'!$A$10/50,0)*50),""))</f>
        <v/>
      </c>
      <c r="G122" s="93"/>
      <c r="H122" s="93"/>
      <c r="I122" s="82"/>
      <c r="J122" s="83" t="str">
        <f>IFERROR(HLOOKUP(C122,'1.General Info'!$D$26:$J$32,7,FALSE),"")</f>
        <v/>
      </c>
      <c r="K122" s="145"/>
      <c r="L122" s="84"/>
      <c r="M122" s="85" t="str">
        <f>IFERROR(IF(L122="","",IF(C122="SRO",(SUM(I122:L122)/0.75*12*(1/'1.General Info'!$A$11))/(ROUND(('1.General Info'!$A$10*INDEX('1.General Info'!$C$42:$C$48,MATCH('2.Rent Roll'!C122,'1.General Info'!$A$42:$A$48,0)))/50,0)*50),(SUM(I122:L122)*12*(1/'1.General Info'!$A$11))/(ROUND(('1.General Info'!$A$10*INDEX('1.General Info'!$C$42:$C$48,MATCH('2.Rent Roll'!C122,'1.General Info'!$A$42:$A$48,0)))/50,0)*50))),"")</f>
        <v/>
      </c>
      <c r="N122" s="86" t="str">
        <f t="shared" si="10"/>
        <v/>
      </c>
      <c r="O122" s="86" t="str">
        <f t="shared" si="11"/>
        <v/>
      </c>
      <c r="P122" s="86" t="str">
        <f t="shared" si="12"/>
        <v/>
      </c>
      <c r="Q122" s="94" t="str">
        <f t="shared" si="13"/>
        <v/>
      </c>
      <c r="R122" s="87" t="str">
        <f>IFERROR(IF(C122="SRO",ROUND(ROUND('1.General Info'!$A$10*INDEX('1.General Info'!$C$42:$C$48,MATCH('2.Rent Roll'!C122,'1.General Info'!$A$42:$A$48,0))/50,0)*50*T122/50,0)*50*'1.General Info'!$A$11/12*0.75,ROUND(ROUND('1.General Info'!$A$10*INDEX('1.General Info'!$C$42:$C$48,MATCH('2.Rent Roll'!C122,'1.General Info'!$A$42:$A$48,0))/50,0)*50*T122/50,0)*50*'1.General Info'!$A$11/12),"")</f>
        <v/>
      </c>
      <c r="S122" s="98" t="str">
        <f t="shared" si="14"/>
        <v/>
      </c>
      <c r="T122" s="85" t="str">
        <f t="shared" si="15"/>
        <v/>
      </c>
      <c r="U122" s="83" t="str">
        <f>IFERROR(ROUND(ROUND('1.General Info'!$A$10*INDEX('1.General Info'!$C$42:$C$48,MATCH('2.Rent Roll'!C122,'1.General Info'!$A$42:$A$48,0))/50,0)*50*'2.Rent Roll'!T122/50,0)*50,"")</f>
        <v/>
      </c>
      <c r="V122" s="149" t="str">
        <f>IFERROR(INDEX('1.General Info'!$B$42:$B$48,MATCH('2.Rent Roll'!C122,'1.General Info'!$A$42:$A$48,0)),"")</f>
        <v/>
      </c>
      <c r="X122" s="87" t="str">
        <f>IFERROR(IF(C122="SRO",MAX(MIN(ROUND(ROUND('1.General Info'!$A$10*INDEX('1.General Info'!$C$42:$C$48,MATCH('2.Rent Roll'!C122,'1.General Info'!$A$42:$A$48,0))/50,0)*50*O122/50,0)*50*'1.General Info'!$A$11/12*0.75,IF(Q122="No",ROUND(ROUND('1.General Info'!$A$10*INDEX('1.General Info'!$C$42:$C$48,MATCH('2.Rent Roll'!C122,'1.General Info'!$A$42:$A$48,0))/50,0)*50*P122/50,0)*50*'1.General Info'!$A$11/12*0.75,IFERROR(ROUND(ROUND('1.General Info'!$A$10*INDEX('1.General Info'!$C$42:$C$48,MATCH('2.Rent Roll'!C122,'1.General Info'!$A$42:$A$48,0))/50,0)*50*(MIN(O122,P122)*COUNTIFS($C$11:$C$160,"&lt;&gt;",$Q$11:$Q$160,"Yes")-SUMIFS($M$11:$M$160,$C$11:$C$160,"&lt;&gt;",$Q$11:$Q$160,"Yes")+M122)/50,0)*50*'1.General Info'!$A$11/12*0.75,0))),ROUND(ROUND('1.General Info'!$A$10*INDEX('1.General Info'!$C$42:$C$48,MATCH('2.Rent Roll'!C122,'1.General Info'!$A$42:$A$48,0))/50,0)*50*N122/50,0)*50*'1.General Info'!$A$11/12*0.75),MAX(MIN(ROUND(ROUND('1.General Info'!$A$10*INDEX('1.General Info'!$C$42:$C$48,MATCH('2.Rent Roll'!C122,'1.General Info'!$A$42:$A$48,0))/50,0)*50*O122/50,0)*50*'1.General Info'!$A$11/12,IF(Q122="No",ROUND(ROUND('1.General Info'!$A$10*INDEX('1.General Info'!$C$42:$C$48,MATCH('2.Rent Roll'!C122,'1.General Info'!$A$42:$A$48,0))/50,0)*50*P122/50,0)*50*'1.General Info'!$A$11/12,IFERROR(ROUND(ROUND('1.General Info'!$A$10*INDEX('1.General Info'!$C$42:$C$48,MATCH('2.Rent Roll'!C122,'1.General Info'!$A$42:$A$48,0))/50,0)*50*(MIN(O122,P122)*COUNTIFS($C$11:$C$160,"&lt;&gt;",$Q$11:$Q$160,"Yes")-SUMIFS($M$11:$M$160,$C$11:$C$160,"&lt;&gt;",$Q$11:$Q$160,"Yes")+M122)/50,0)*50*'1.General Info'!$A$11/12,0))),ROUND(ROUND('1.General Info'!$A$10*INDEX('1.General Info'!$C$42:$C$48,MATCH('2.Rent Roll'!C122,'1.General Info'!$A$42:$A$48,0))/50,0)*50*N122/50,0)*50*'1.General Info'!$A$11/12)),"")</f>
        <v/>
      </c>
      <c r="Y122" s="98" t="str">
        <f t="shared" si="17"/>
        <v/>
      </c>
      <c r="Z122" s="85" t="str">
        <f>IFERROR(IF(C122="SRO",(SUM(X122)/0.75*12*(1/'1.General Info'!$A$11))/(ROUND(('1.General Info'!$A$10*INDEX('1.General Info'!$C$42:$C$48,MATCH('2.Rent Roll'!C122,'1.General Info'!$A$42:$A$48,0)))/50,0)*50),(SUM(X122)*12*(1/'1.General Info'!$A$11))/(ROUND(('1.General Info'!$A$10*INDEX('1.General Info'!$C$42:$C$48,MATCH('2.Rent Roll'!C122,'1.General Info'!$A$42:$A$48,0)))/50,0)*50)),"")</f>
        <v/>
      </c>
      <c r="AA122" s="83" t="str">
        <f>IFERROR(ROUND(ROUND('1.General Info'!$A$10*INDEX('1.General Info'!$C$42:$C$48,MATCH('2.Rent Roll'!C122,'1.General Info'!$A$42:$A$48,0))/50,0)*50*'2.Rent Roll'!Z122/50,0)*50,"")</f>
        <v/>
      </c>
      <c r="AB122" s="88" t="str">
        <f>IFERROR(INDEX('1.General Info'!$B$42:$B$48,MATCH('2.Rent Roll'!C122,'1.General Info'!$A$42:$A$48,0)),"")</f>
        <v/>
      </c>
    </row>
    <row r="123" spans="1:28">
      <c r="A123" s="81">
        <f t="shared" si="16"/>
        <v>113</v>
      </c>
      <c r="B123" s="93"/>
      <c r="C123" s="93"/>
      <c r="D123" s="93"/>
      <c r="E123" s="84"/>
      <c r="F123" s="118" t="str">
        <f>IF(E123="","",IFERROR(E123/(ROUND(INDEX('1.General Info'!$I$41:$I$48,MATCH('2.Rent Roll'!D123,'1.General Info'!$H$41:$H$48,0))*'1.General Info'!$A$10/50,0)*50),""))</f>
        <v/>
      </c>
      <c r="G123" s="93"/>
      <c r="H123" s="93"/>
      <c r="I123" s="82"/>
      <c r="J123" s="83" t="str">
        <f>IFERROR(HLOOKUP(C123,'1.General Info'!$D$26:$J$32,7,FALSE),"")</f>
        <v/>
      </c>
      <c r="K123" s="145"/>
      <c r="L123" s="84"/>
      <c r="M123" s="85" t="str">
        <f>IFERROR(IF(L123="","",IF(C123="SRO",(SUM(I123:L123)/0.75*12*(1/'1.General Info'!$A$11))/(ROUND(('1.General Info'!$A$10*INDEX('1.General Info'!$C$42:$C$48,MATCH('2.Rent Roll'!C123,'1.General Info'!$A$42:$A$48,0)))/50,0)*50),(SUM(I123:L123)*12*(1/'1.General Info'!$A$11))/(ROUND(('1.General Info'!$A$10*INDEX('1.General Info'!$C$42:$C$48,MATCH('2.Rent Roll'!C123,'1.General Info'!$A$42:$A$48,0)))/50,0)*50))),"")</f>
        <v/>
      </c>
      <c r="N123" s="86" t="str">
        <f t="shared" si="10"/>
        <v/>
      </c>
      <c r="O123" s="86" t="str">
        <f t="shared" si="11"/>
        <v/>
      </c>
      <c r="P123" s="86" t="str">
        <f t="shared" si="12"/>
        <v/>
      </c>
      <c r="Q123" s="94" t="str">
        <f t="shared" si="13"/>
        <v/>
      </c>
      <c r="R123" s="87" t="str">
        <f>IFERROR(IF(C123="SRO",ROUND(ROUND('1.General Info'!$A$10*INDEX('1.General Info'!$C$42:$C$48,MATCH('2.Rent Roll'!C123,'1.General Info'!$A$42:$A$48,0))/50,0)*50*T123/50,0)*50*'1.General Info'!$A$11/12*0.75,ROUND(ROUND('1.General Info'!$A$10*INDEX('1.General Info'!$C$42:$C$48,MATCH('2.Rent Roll'!C123,'1.General Info'!$A$42:$A$48,0))/50,0)*50*T123/50,0)*50*'1.General Info'!$A$11/12),"")</f>
        <v/>
      </c>
      <c r="S123" s="98" t="str">
        <f t="shared" si="14"/>
        <v/>
      </c>
      <c r="T123" s="85" t="str">
        <f t="shared" si="15"/>
        <v/>
      </c>
      <c r="U123" s="83" t="str">
        <f>IFERROR(ROUND(ROUND('1.General Info'!$A$10*INDEX('1.General Info'!$C$42:$C$48,MATCH('2.Rent Roll'!C123,'1.General Info'!$A$42:$A$48,0))/50,0)*50*'2.Rent Roll'!T123/50,0)*50,"")</f>
        <v/>
      </c>
      <c r="V123" s="149" t="str">
        <f>IFERROR(INDEX('1.General Info'!$B$42:$B$48,MATCH('2.Rent Roll'!C123,'1.General Info'!$A$42:$A$48,0)),"")</f>
        <v/>
      </c>
      <c r="X123" s="87" t="str">
        <f>IFERROR(IF(C123="SRO",MAX(MIN(ROUND(ROUND('1.General Info'!$A$10*INDEX('1.General Info'!$C$42:$C$48,MATCH('2.Rent Roll'!C123,'1.General Info'!$A$42:$A$48,0))/50,0)*50*O123/50,0)*50*'1.General Info'!$A$11/12*0.75,IF(Q123="No",ROUND(ROUND('1.General Info'!$A$10*INDEX('1.General Info'!$C$42:$C$48,MATCH('2.Rent Roll'!C123,'1.General Info'!$A$42:$A$48,0))/50,0)*50*P123/50,0)*50*'1.General Info'!$A$11/12*0.75,IFERROR(ROUND(ROUND('1.General Info'!$A$10*INDEX('1.General Info'!$C$42:$C$48,MATCH('2.Rent Roll'!C123,'1.General Info'!$A$42:$A$48,0))/50,0)*50*(MIN(O123,P123)*COUNTIFS($C$11:$C$160,"&lt;&gt;",$Q$11:$Q$160,"Yes")-SUMIFS($M$11:$M$160,$C$11:$C$160,"&lt;&gt;",$Q$11:$Q$160,"Yes")+M123)/50,0)*50*'1.General Info'!$A$11/12*0.75,0))),ROUND(ROUND('1.General Info'!$A$10*INDEX('1.General Info'!$C$42:$C$48,MATCH('2.Rent Roll'!C123,'1.General Info'!$A$42:$A$48,0))/50,0)*50*N123/50,0)*50*'1.General Info'!$A$11/12*0.75),MAX(MIN(ROUND(ROUND('1.General Info'!$A$10*INDEX('1.General Info'!$C$42:$C$48,MATCH('2.Rent Roll'!C123,'1.General Info'!$A$42:$A$48,0))/50,0)*50*O123/50,0)*50*'1.General Info'!$A$11/12,IF(Q123="No",ROUND(ROUND('1.General Info'!$A$10*INDEX('1.General Info'!$C$42:$C$48,MATCH('2.Rent Roll'!C123,'1.General Info'!$A$42:$A$48,0))/50,0)*50*P123/50,0)*50*'1.General Info'!$A$11/12,IFERROR(ROUND(ROUND('1.General Info'!$A$10*INDEX('1.General Info'!$C$42:$C$48,MATCH('2.Rent Roll'!C123,'1.General Info'!$A$42:$A$48,0))/50,0)*50*(MIN(O123,P123)*COUNTIFS($C$11:$C$160,"&lt;&gt;",$Q$11:$Q$160,"Yes")-SUMIFS($M$11:$M$160,$C$11:$C$160,"&lt;&gt;",$Q$11:$Q$160,"Yes")+M123)/50,0)*50*'1.General Info'!$A$11/12,0))),ROUND(ROUND('1.General Info'!$A$10*INDEX('1.General Info'!$C$42:$C$48,MATCH('2.Rent Roll'!C123,'1.General Info'!$A$42:$A$48,0))/50,0)*50*N123/50,0)*50*'1.General Info'!$A$11/12)),"")</f>
        <v/>
      </c>
      <c r="Y123" s="98" t="str">
        <f t="shared" si="17"/>
        <v/>
      </c>
      <c r="Z123" s="85" t="str">
        <f>IFERROR(IF(C123="SRO",(SUM(X123)/0.75*12*(1/'1.General Info'!$A$11))/(ROUND(('1.General Info'!$A$10*INDEX('1.General Info'!$C$42:$C$48,MATCH('2.Rent Roll'!C123,'1.General Info'!$A$42:$A$48,0)))/50,0)*50),(SUM(X123)*12*(1/'1.General Info'!$A$11))/(ROUND(('1.General Info'!$A$10*INDEX('1.General Info'!$C$42:$C$48,MATCH('2.Rent Roll'!C123,'1.General Info'!$A$42:$A$48,0)))/50,0)*50)),"")</f>
        <v/>
      </c>
      <c r="AA123" s="83" t="str">
        <f>IFERROR(ROUND(ROUND('1.General Info'!$A$10*INDEX('1.General Info'!$C$42:$C$48,MATCH('2.Rent Roll'!C123,'1.General Info'!$A$42:$A$48,0))/50,0)*50*'2.Rent Roll'!Z123/50,0)*50,"")</f>
        <v/>
      </c>
      <c r="AB123" s="88" t="str">
        <f>IFERROR(INDEX('1.General Info'!$B$42:$B$48,MATCH('2.Rent Roll'!C123,'1.General Info'!$A$42:$A$48,0)),"")</f>
        <v/>
      </c>
    </row>
    <row r="124" spans="1:28">
      <c r="A124" s="81">
        <f t="shared" si="16"/>
        <v>114</v>
      </c>
      <c r="B124" s="93"/>
      <c r="C124" s="93"/>
      <c r="D124" s="93"/>
      <c r="E124" s="84"/>
      <c r="F124" s="118" t="str">
        <f>IF(E124="","",IFERROR(E124/(ROUND(INDEX('1.General Info'!$I$41:$I$48,MATCH('2.Rent Roll'!D124,'1.General Info'!$H$41:$H$48,0))*'1.General Info'!$A$10/50,0)*50),""))</f>
        <v/>
      </c>
      <c r="G124" s="93"/>
      <c r="H124" s="93"/>
      <c r="I124" s="82"/>
      <c r="J124" s="83" t="str">
        <f>IFERROR(HLOOKUP(C124,'1.General Info'!$D$26:$J$32,7,FALSE),"")</f>
        <v/>
      </c>
      <c r="K124" s="145"/>
      <c r="L124" s="84"/>
      <c r="M124" s="85" t="str">
        <f>IFERROR(IF(L124="","",IF(C124="SRO",(SUM(I124:L124)/0.75*12*(1/'1.General Info'!$A$11))/(ROUND(('1.General Info'!$A$10*INDEX('1.General Info'!$C$42:$C$48,MATCH('2.Rent Roll'!C124,'1.General Info'!$A$42:$A$48,0)))/50,0)*50),(SUM(I124:L124)*12*(1/'1.General Info'!$A$11))/(ROUND(('1.General Info'!$A$10*INDEX('1.General Info'!$C$42:$C$48,MATCH('2.Rent Roll'!C124,'1.General Info'!$A$42:$A$48,0)))/50,0)*50))),"")</f>
        <v/>
      </c>
      <c r="N124" s="86" t="str">
        <f t="shared" si="10"/>
        <v/>
      </c>
      <c r="O124" s="86" t="str">
        <f t="shared" si="11"/>
        <v/>
      </c>
      <c r="P124" s="86" t="str">
        <f t="shared" si="12"/>
        <v/>
      </c>
      <c r="Q124" s="94" t="str">
        <f t="shared" si="13"/>
        <v/>
      </c>
      <c r="R124" s="87" t="str">
        <f>IFERROR(IF(C124="SRO",ROUND(ROUND('1.General Info'!$A$10*INDEX('1.General Info'!$C$42:$C$48,MATCH('2.Rent Roll'!C124,'1.General Info'!$A$42:$A$48,0))/50,0)*50*T124/50,0)*50*'1.General Info'!$A$11/12*0.75,ROUND(ROUND('1.General Info'!$A$10*INDEX('1.General Info'!$C$42:$C$48,MATCH('2.Rent Roll'!C124,'1.General Info'!$A$42:$A$48,0))/50,0)*50*T124/50,0)*50*'1.General Info'!$A$11/12),"")</f>
        <v/>
      </c>
      <c r="S124" s="98" t="str">
        <f t="shared" si="14"/>
        <v/>
      </c>
      <c r="T124" s="85" t="str">
        <f t="shared" si="15"/>
        <v/>
      </c>
      <c r="U124" s="83" t="str">
        <f>IFERROR(ROUND(ROUND('1.General Info'!$A$10*INDEX('1.General Info'!$C$42:$C$48,MATCH('2.Rent Roll'!C124,'1.General Info'!$A$42:$A$48,0))/50,0)*50*'2.Rent Roll'!T124/50,0)*50,"")</f>
        <v/>
      </c>
      <c r="V124" s="149" t="str">
        <f>IFERROR(INDEX('1.General Info'!$B$42:$B$48,MATCH('2.Rent Roll'!C124,'1.General Info'!$A$42:$A$48,0)),"")</f>
        <v/>
      </c>
      <c r="X124" s="87" t="str">
        <f>IFERROR(IF(C124="SRO",MAX(MIN(ROUND(ROUND('1.General Info'!$A$10*INDEX('1.General Info'!$C$42:$C$48,MATCH('2.Rent Roll'!C124,'1.General Info'!$A$42:$A$48,0))/50,0)*50*O124/50,0)*50*'1.General Info'!$A$11/12*0.75,IF(Q124="No",ROUND(ROUND('1.General Info'!$A$10*INDEX('1.General Info'!$C$42:$C$48,MATCH('2.Rent Roll'!C124,'1.General Info'!$A$42:$A$48,0))/50,0)*50*P124/50,0)*50*'1.General Info'!$A$11/12*0.75,IFERROR(ROUND(ROUND('1.General Info'!$A$10*INDEX('1.General Info'!$C$42:$C$48,MATCH('2.Rent Roll'!C124,'1.General Info'!$A$42:$A$48,0))/50,0)*50*(MIN(O124,P124)*COUNTIFS($C$11:$C$160,"&lt;&gt;",$Q$11:$Q$160,"Yes")-SUMIFS($M$11:$M$160,$C$11:$C$160,"&lt;&gt;",$Q$11:$Q$160,"Yes")+M124)/50,0)*50*'1.General Info'!$A$11/12*0.75,0))),ROUND(ROUND('1.General Info'!$A$10*INDEX('1.General Info'!$C$42:$C$48,MATCH('2.Rent Roll'!C124,'1.General Info'!$A$42:$A$48,0))/50,0)*50*N124/50,0)*50*'1.General Info'!$A$11/12*0.75),MAX(MIN(ROUND(ROUND('1.General Info'!$A$10*INDEX('1.General Info'!$C$42:$C$48,MATCH('2.Rent Roll'!C124,'1.General Info'!$A$42:$A$48,0))/50,0)*50*O124/50,0)*50*'1.General Info'!$A$11/12,IF(Q124="No",ROUND(ROUND('1.General Info'!$A$10*INDEX('1.General Info'!$C$42:$C$48,MATCH('2.Rent Roll'!C124,'1.General Info'!$A$42:$A$48,0))/50,0)*50*P124/50,0)*50*'1.General Info'!$A$11/12,IFERROR(ROUND(ROUND('1.General Info'!$A$10*INDEX('1.General Info'!$C$42:$C$48,MATCH('2.Rent Roll'!C124,'1.General Info'!$A$42:$A$48,0))/50,0)*50*(MIN(O124,P124)*COUNTIFS($C$11:$C$160,"&lt;&gt;",$Q$11:$Q$160,"Yes")-SUMIFS($M$11:$M$160,$C$11:$C$160,"&lt;&gt;",$Q$11:$Q$160,"Yes")+M124)/50,0)*50*'1.General Info'!$A$11/12,0))),ROUND(ROUND('1.General Info'!$A$10*INDEX('1.General Info'!$C$42:$C$48,MATCH('2.Rent Roll'!C124,'1.General Info'!$A$42:$A$48,0))/50,0)*50*N124/50,0)*50*'1.General Info'!$A$11/12)),"")</f>
        <v/>
      </c>
      <c r="Y124" s="98" t="str">
        <f t="shared" si="17"/>
        <v/>
      </c>
      <c r="Z124" s="85" t="str">
        <f>IFERROR(IF(C124="SRO",(SUM(X124)/0.75*12*(1/'1.General Info'!$A$11))/(ROUND(('1.General Info'!$A$10*INDEX('1.General Info'!$C$42:$C$48,MATCH('2.Rent Roll'!C124,'1.General Info'!$A$42:$A$48,0)))/50,0)*50),(SUM(X124)*12*(1/'1.General Info'!$A$11))/(ROUND(('1.General Info'!$A$10*INDEX('1.General Info'!$C$42:$C$48,MATCH('2.Rent Roll'!C124,'1.General Info'!$A$42:$A$48,0)))/50,0)*50)),"")</f>
        <v/>
      </c>
      <c r="AA124" s="83" t="str">
        <f>IFERROR(ROUND(ROUND('1.General Info'!$A$10*INDEX('1.General Info'!$C$42:$C$48,MATCH('2.Rent Roll'!C124,'1.General Info'!$A$42:$A$48,0))/50,0)*50*'2.Rent Roll'!Z124/50,0)*50,"")</f>
        <v/>
      </c>
      <c r="AB124" s="88" t="str">
        <f>IFERROR(INDEX('1.General Info'!$B$42:$B$48,MATCH('2.Rent Roll'!C124,'1.General Info'!$A$42:$A$48,0)),"")</f>
        <v/>
      </c>
    </row>
    <row r="125" spans="1:28">
      <c r="A125" s="81">
        <f t="shared" si="16"/>
        <v>115</v>
      </c>
      <c r="B125" s="93"/>
      <c r="C125" s="93"/>
      <c r="D125" s="93"/>
      <c r="E125" s="84"/>
      <c r="F125" s="118" t="str">
        <f>IF(E125="","",IFERROR(E125/(ROUND(INDEX('1.General Info'!$I$41:$I$48,MATCH('2.Rent Roll'!D125,'1.General Info'!$H$41:$H$48,0))*'1.General Info'!$A$10/50,0)*50),""))</f>
        <v/>
      </c>
      <c r="G125" s="93"/>
      <c r="H125" s="93"/>
      <c r="I125" s="82"/>
      <c r="J125" s="83" t="str">
        <f>IFERROR(HLOOKUP(C125,'1.General Info'!$D$26:$J$32,7,FALSE),"")</f>
        <v/>
      </c>
      <c r="K125" s="145"/>
      <c r="L125" s="84"/>
      <c r="M125" s="85" t="str">
        <f>IFERROR(IF(L125="","",IF(C125="SRO",(SUM(I125:L125)/0.75*12*(1/'1.General Info'!$A$11))/(ROUND(('1.General Info'!$A$10*INDEX('1.General Info'!$C$42:$C$48,MATCH('2.Rent Roll'!C125,'1.General Info'!$A$42:$A$48,0)))/50,0)*50),(SUM(I125:L125)*12*(1/'1.General Info'!$A$11))/(ROUND(('1.General Info'!$A$10*INDEX('1.General Info'!$C$42:$C$48,MATCH('2.Rent Roll'!C125,'1.General Info'!$A$42:$A$48,0)))/50,0)*50))),"")</f>
        <v/>
      </c>
      <c r="N125" s="86" t="str">
        <f t="shared" si="10"/>
        <v/>
      </c>
      <c r="O125" s="86" t="str">
        <f t="shared" si="11"/>
        <v/>
      </c>
      <c r="P125" s="86" t="str">
        <f t="shared" si="12"/>
        <v/>
      </c>
      <c r="Q125" s="94" t="str">
        <f t="shared" si="13"/>
        <v/>
      </c>
      <c r="R125" s="87" t="str">
        <f>IFERROR(IF(C125="SRO",ROUND(ROUND('1.General Info'!$A$10*INDEX('1.General Info'!$C$42:$C$48,MATCH('2.Rent Roll'!C125,'1.General Info'!$A$42:$A$48,0))/50,0)*50*T125/50,0)*50*'1.General Info'!$A$11/12*0.75,ROUND(ROUND('1.General Info'!$A$10*INDEX('1.General Info'!$C$42:$C$48,MATCH('2.Rent Roll'!C125,'1.General Info'!$A$42:$A$48,0))/50,0)*50*T125/50,0)*50*'1.General Info'!$A$11/12),"")</f>
        <v/>
      </c>
      <c r="S125" s="98" t="str">
        <f t="shared" si="14"/>
        <v/>
      </c>
      <c r="T125" s="85" t="str">
        <f t="shared" si="15"/>
        <v/>
      </c>
      <c r="U125" s="83" t="str">
        <f>IFERROR(ROUND(ROUND('1.General Info'!$A$10*INDEX('1.General Info'!$C$42:$C$48,MATCH('2.Rent Roll'!C125,'1.General Info'!$A$42:$A$48,0))/50,0)*50*'2.Rent Roll'!T125/50,0)*50,"")</f>
        <v/>
      </c>
      <c r="V125" s="149" t="str">
        <f>IFERROR(INDEX('1.General Info'!$B$42:$B$48,MATCH('2.Rent Roll'!C125,'1.General Info'!$A$42:$A$48,0)),"")</f>
        <v/>
      </c>
      <c r="X125" s="87" t="str">
        <f>IFERROR(IF(C125="SRO",MAX(MIN(ROUND(ROUND('1.General Info'!$A$10*INDEX('1.General Info'!$C$42:$C$48,MATCH('2.Rent Roll'!C125,'1.General Info'!$A$42:$A$48,0))/50,0)*50*O125/50,0)*50*'1.General Info'!$A$11/12*0.75,IF(Q125="No",ROUND(ROUND('1.General Info'!$A$10*INDEX('1.General Info'!$C$42:$C$48,MATCH('2.Rent Roll'!C125,'1.General Info'!$A$42:$A$48,0))/50,0)*50*P125/50,0)*50*'1.General Info'!$A$11/12*0.75,IFERROR(ROUND(ROUND('1.General Info'!$A$10*INDEX('1.General Info'!$C$42:$C$48,MATCH('2.Rent Roll'!C125,'1.General Info'!$A$42:$A$48,0))/50,0)*50*(MIN(O125,P125)*COUNTIFS($C$11:$C$160,"&lt;&gt;",$Q$11:$Q$160,"Yes")-SUMIFS($M$11:$M$160,$C$11:$C$160,"&lt;&gt;",$Q$11:$Q$160,"Yes")+M125)/50,0)*50*'1.General Info'!$A$11/12*0.75,0))),ROUND(ROUND('1.General Info'!$A$10*INDEX('1.General Info'!$C$42:$C$48,MATCH('2.Rent Roll'!C125,'1.General Info'!$A$42:$A$48,0))/50,0)*50*N125/50,0)*50*'1.General Info'!$A$11/12*0.75),MAX(MIN(ROUND(ROUND('1.General Info'!$A$10*INDEX('1.General Info'!$C$42:$C$48,MATCH('2.Rent Roll'!C125,'1.General Info'!$A$42:$A$48,0))/50,0)*50*O125/50,0)*50*'1.General Info'!$A$11/12,IF(Q125="No",ROUND(ROUND('1.General Info'!$A$10*INDEX('1.General Info'!$C$42:$C$48,MATCH('2.Rent Roll'!C125,'1.General Info'!$A$42:$A$48,0))/50,0)*50*P125/50,0)*50*'1.General Info'!$A$11/12,IFERROR(ROUND(ROUND('1.General Info'!$A$10*INDEX('1.General Info'!$C$42:$C$48,MATCH('2.Rent Roll'!C125,'1.General Info'!$A$42:$A$48,0))/50,0)*50*(MIN(O125,P125)*COUNTIFS($C$11:$C$160,"&lt;&gt;",$Q$11:$Q$160,"Yes")-SUMIFS($M$11:$M$160,$C$11:$C$160,"&lt;&gt;",$Q$11:$Q$160,"Yes")+M125)/50,0)*50*'1.General Info'!$A$11/12,0))),ROUND(ROUND('1.General Info'!$A$10*INDEX('1.General Info'!$C$42:$C$48,MATCH('2.Rent Roll'!C125,'1.General Info'!$A$42:$A$48,0))/50,0)*50*N125/50,0)*50*'1.General Info'!$A$11/12)),"")</f>
        <v/>
      </c>
      <c r="Y125" s="98" t="str">
        <f t="shared" si="17"/>
        <v/>
      </c>
      <c r="Z125" s="85" t="str">
        <f>IFERROR(IF(C125="SRO",(SUM(X125)/0.75*12*(1/'1.General Info'!$A$11))/(ROUND(('1.General Info'!$A$10*INDEX('1.General Info'!$C$42:$C$48,MATCH('2.Rent Roll'!C125,'1.General Info'!$A$42:$A$48,0)))/50,0)*50),(SUM(X125)*12*(1/'1.General Info'!$A$11))/(ROUND(('1.General Info'!$A$10*INDEX('1.General Info'!$C$42:$C$48,MATCH('2.Rent Roll'!C125,'1.General Info'!$A$42:$A$48,0)))/50,0)*50)),"")</f>
        <v/>
      </c>
      <c r="AA125" s="83" t="str">
        <f>IFERROR(ROUND(ROUND('1.General Info'!$A$10*INDEX('1.General Info'!$C$42:$C$48,MATCH('2.Rent Roll'!C125,'1.General Info'!$A$42:$A$48,0))/50,0)*50*'2.Rent Roll'!Z125/50,0)*50,"")</f>
        <v/>
      </c>
      <c r="AB125" s="88" t="str">
        <f>IFERROR(INDEX('1.General Info'!$B$42:$B$48,MATCH('2.Rent Roll'!C125,'1.General Info'!$A$42:$A$48,0)),"")</f>
        <v/>
      </c>
    </row>
    <row r="126" spans="1:28">
      <c r="A126" s="81">
        <f t="shared" si="16"/>
        <v>116</v>
      </c>
      <c r="B126" s="93"/>
      <c r="C126" s="93"/>
      <c r="D126" s="93"/>
      <c r="E126" s="84"/>
      <c r="F126" s="118" t="str">
        <f>IF(E126="","",IFERROR(E126/(ROUND(INDEX('1.General Info'!$I$41:$I$48,MATCH('2.Rent Roll'!D126,'1.General Info'!$H$41:$H$48,0))*'1.General Info'!$A$10/50,0)*50),""))</f>
        <v/>
      </c>
      <c r="G126" s="93"/>
      <c r="H126" s="93"/>
      <c r="I126" s="82"/>
      <c r="J126" s="83" t="str">
        <f>IFERROR(HLOOKUP(C126,'1.General Info'!$D$26:$J$32,7,FALSE),"")</f>
        <v/>
      </c>
      <c r="K126" s="145"/>
      <c r="L126" s="84"/>
      <c r="M126" s="85" t="str">
        <f>IFERROR(IF(L126="","",IF(C126="SRO",(SUM(I126:L126)/0.75*12*(1/'1.General Info'!$A$11))/(ROUND(('1.General Info'!$A$10*INDEX('1.General Info'!$C$42:$C$48,MATCH('2.Rent Roll'!C126,'1.General Info'!$A$42:$A$48,0)))/50,0)*50),(SUM(I126:L126)*12*(1/'1.General Info'!$A$11))/(ROUND(('1.General Info'!$A$10*INDEX('1.General Info'!$C$42:$C$48,MATCH('2.Rent Roll'!C126,'1.General Info'!$A$42:$A$48,0)))/50,0)*50))),"")</f>
        <v/>
      </c>
      <c r="N126" s="86" t="str">
        <f t="shared" si="10"/>
        <v/>
      </c>
      <c r="O126" s="86" t="str">
        <f t="shared" si="11"/>
        <v/>
      </c>
      <c r="P126" s="86" t="str">
        <f t="shared" si="12"/>
        <v/>
      </c>
      <c r="Q126" s="94" t="str">
        <f t="shared" si="13"/>
        <v/>
      </c>
      <c r="R126" s="87" t="str">
        <f>IFERROR(IF(C126="SRO",ROUND(ROUND('1.General Info'!$A$10*INDEX('1.General Info'!$C$42:$C$48,MATCH('2.Rent Roll'!C126,'1.General Info'!$A$42:$A$48,0))/50,0)*50*T126/50,0)*50*'1.General Info'!$A$11/12*0.75,ROUND(ROUND('1.General Info'!$A$10*INDEX('1.General Info'!$C$42:$C$48,MATCH('2.Rent Roll'!C126,'1.General Info'!$A$42:$A$48,0))/50,0)*50*T126/50,0)*50*'1.General Info'!$A$11/12),"")</f>
        <v/>
      </c>
      <c r="S126" s="98" t="str">
        <f t="shared" si="14"/>
        <v/>
      </c>
      <c r="T126" s="85" t="str">
        <f t="shared" si="15"/>
        <v/>
      </c>
      <c r="U126" s="83" t="str">
        <f>IFERROR(ROUND(ROUND('1.General Info'!$A$10*INDEX('1.General Info'!$C$42:$C$48,MATCH('2.Rent Roll'!C126,'1.General Info'!$A$42:$A$48,0))/50,0)*50*'2.Rent Roll'!T126/50,0)*50,"")</f>
        <v/>
      </c>
      <c r="V126" s="149" t="str">
        <f>IFERROR(INDEX('1.General Info'!$B$42:$B$48,MATCH('2.Rent Roll'!C126,'1.General Info'!$A$42:$A$48,0)),"")</f>
        <v/>
      </c>
      <c r="X126" s="87" t="str">
        <f>IFERROR(IF(C126="SRO",MAX(MIN(ROUND(ROUND('1.General Info'!$A$10*INDEX('1.General Info'!$C$42:$C$48,MATCH('2.Rent Roll'!C126,'1.General Info'!$A$42:$A$48,0))/50,0)*50*O126/50,0)*50*'1.General Info'!$A$11/12*0.75,IF(Q126="No",ROUND(ROUND('1.General Info'!$A$10*INDEX('1.General Info'!$C$42:$C$48,MATCH('2.Rent Roll'!C126,'1.General Info'!$A$42:$A$48,0))/50,0)*50*P126/50,0)*50*'1.General Info'!$A$11/12*0.75,IFERROR(ROUND(ROUND('1.General Info'!$A$10*INDEX('1.General Info'!$C$42:$C$48,MATCH('2.Rent Roll'!C126,'1.General Info'!$A$42:$A$48,0))/50,0)*50*(MIN(O126,P126)*COUNTIFS($C$11:$C$160,"&lt;&gt;",$Q$11:$Q$160,"Yes")-SUMIFS($M$11:$M$160,$C$11:$C$160,"&lt;&gt;",$Q$11:$Q$160,"Yes")+M126)/50,0)*50*'1.General Info'!$A$11/12*0.75,0))),ROUND(ROUND('1.General Info'!$A$10*INDEX('1.General Info'!$C$42:$C$48,MATCH('2.Rent Roll'!C126,'1.General Info'!$A$42:$A$48,0))/50,0)*50*N126/50,0)*50*'1.General Info'!$A$11/12*0.75),MAX(MIN(ROUND(ROUND('1.General Info'!$A$10*INDEX('1.General Info'!$C$42:$C$48,MATCH('2.Rent Roll'!C126,'1.General Info'!$A$42:$A$48,0))/50,0)*50*O126/50,0)*50*'1.General Info'!$A$11/12,IF(Q126="No",ROUND(ROUND('1.General Info'!$A$10*INDEX('1.General Info'!$C$42:$C$48,MATCH('2.Rent Roll'!C126,'1.General Info'!$A$42:$A$48,0))/50,0)*50*P126/50,0)*50*'1.General Info'!$A$11/12,IFERROR(ROUND(ROUND('1.General Info'!$A$10*INDEX('1.General Info'!$C$42:$C$48,MATCH('2.Rent Roll'!C126,'1.General Info'!$A$42:$A$48,0))/50,0)*50*(MIN(O126,P126)*COUNTIFS($C$11:$C$160,"&lt;&gt;",$Q$11:$Q$160,"Yes")-SUMIFS($M$11:$M$160,$C$11:$C$160,"&lt;&gt;",$Q$11:$Q$160,"Yes")+M126)/50,0)*50*'1.General Info'!$A$11/12,0))),ROUND(ROUND('1.General Info'!$A$10*INDEX('1.General Info'!$C$42:$C$48,MATCH('2.Rent Roll'!C126,'1.General Info'!$A$42:$A$48,0))/50,0)*50*N126/50,0)*50*'1.General Info'!$A$11/12)),"")</f>
        <v/>
      </c>
      <c r="Y126" s="98" t="str">
        <f t="shared" si="17"/>
        <v/>
      </c>
      <c r="Z126" s="85" t="str">
        <f>IFERROR(IF(C126="SRO",(SUM(X126)/0.75*12*(1/'1.General Info'!$A$11))/(ROUND(('1.General Info'!$A$10*INDEX('1.General Info'!$C$42:$C$48,MATCH('2.Rent Roll'!C126,'1.General Info'!$A$42:$A$48,0)))/50,0)*50),(SUM(X126)*12*(1/'1.General Info'!$A$11))/(ROUND(('1.General Info'!$A$10*INDEX('1.General Info'!$C$42:$C$48,MATCH('2.Rent Roll'!C126,'1.General Info'!$A$42:$A$48,0)))/50,0)*50)),"")</f>
        <v/>
      </c>
      <c r="AA126" s="83" t="str">
        <f>IFERROR(ROUND(ROUND('1.General Info'!$A$10*INDEX('1.General Info'!$C$42:$C$48,MATCH('2.Rent Roll'!C126,'1.General Info'!$A$42:$A$48,0))/50,0)*50*'2.Rent Roll'!Z126/50,0)*50,"")</f>
        <v/>
      </c>
      <c r="AB126" s="88" t="str">
        <f>IFERROR(INDEX('1.General Info'!$B$42:$B$48,MATCH('2.Rent Roll'!C126,'1.General Info'!$A$42:$A$48,0)),"")</f>
        <v/>
      </c>
    </row>
    <row r="127" spans="1:28">
      <c r="A127" s="81">
        <f t="shared" si="16"/>
        <v>117</v>
      </c>
      <c r="B127" s="93"/>
      <c r="C127" s="93"/>
      <c r="D127" s="93"/>
      <c r="E127" s="84"/>
      <c r="F127" s="118" t="str">
        <f>IF(E127="","",IFERROR(E127/(ROUND(INDEX('1.General Info'!$I$41:$I$48,MATCH('2.Rent Roll'!D127,'1.General Info'!$H$41:$H$48,0))*'1.General Info'!$A$10/50,0)*50),""))</f>
        <v/>
      </c>
      <c r="G127" s="93"/>
      <c r="H127" s="93"/>
      <c r="I127" s="82"/>
      <c r="J127" s="83" t="str">
        <f>IFERROR(HLOOKUP(C127,'1.General Info'!$D$26:$J$32,7,FALSE),"")</f>
        <v/>
      </c>
      <c r="K127" s="145"/>
      <c r="L127" s="84"/>
      <c r="M127" s="85" t="str">
        <f>IFERROR(IF(L127="","",IF(C127="SRO",(SUM(I127:L127)/0.75*12*(1/'1.General Info'!$A$11))/(ROUND(('1.General Info'!$A$10*INDEX('1.General Info'!$C$42:$C$48,MATCH('2.Rent Roll'!C127,'1.General Info'!$A$42:$A$48,0)))/50,0)*50),(SUM(I127:L127)*12*(1/'1.General Info'!$A$11))/(ROUND(('1.General Info'!$A$10*INDEX('1.General Info'!$C$42:$C$48,MATCH('2.Rent Roll'!C127,'1.General Info'!$A$42:$A$48,0)))/50,0)*50))),"")</f>
        <v/>
      </c>
      <c r="N127" s="86" t="str">
        <f t="shared" si="10"/>
        <v/>
      </c>
      <c r="O127" s="86" t="str">
        <f t="shared" si="11"/>
        <v/>
      </c>
      <c r="P127" s="86" t="str">
        <f t="shared" si="12"/>
        <v/>
      </c>
      <c r="Q127" s="94" t="str">
        <f t="shared" si="13"/>
        <v/>
      </c>
      <c r="R127" s="87" t="str">
        <f>IFERROR(IF(C127="SRO",ROUND(ROUND('1.General Info'!$A$10*INDEX('1.General Info'!$C$42:$C$48,MATCH('2.Rent Roll'!C127,'1.General Info'!$A$42:$A$48,0))/50,0)*50*T127/50,0)*50*'1.General Info'!$A$11/12*0.75,ROUND(ROUND('1.General Info'!$A$10*INDEX('1.General Info'!$C$42:$C$48,MATCH('2.Rent Roll'!C127,'1.General Info'!$A$42:$A$48,0))/50,0)*50*T127/50,0)*50*'1.General Info'!$A$11/12),"")</f>
        <v/>
      </c>
      <c r="S127" s="98" t="str">
        <f t="shared" si="14"/>
        <v/>
      </c>
      <c r="T127" s="85" t="str">
        <f t="shared" si="15"/>
        <v/>
      </c>
      <c r="U127" s="83" t="str">
        <f>IFERROR(ROUND(ROUND('1.General Info'!$A$10*INDEX('1.General Info'!$C$42:$C$48,MATCH('2.Rent Roll'!C127,'1.General Info'!$A$42:$A$48,0))/50,0)*50*'2.Rent Roll'!T127/50,0)*50,"")</f>
        <v/>
      </c>
      <c r="V127" s="149" t="str">
        <f>IFERROR(INDEX('1.General Info'!$B$42:$B$48,MATCH('2.Rent Roll'!C127,'1.General Info'!$A$42:$A$48,0)),"")</f>
        <v/>
      </c>
      <c r="X127" s="87" t="str">
        <f>IFERROR(IF(C127="SRO",MAX(MIN(ROUND(ROUND('1.General Info'!$A$10*INDEX('1.General Info'!$C$42:$C$48,MATCH('2.Rent Roll'!C127,'1.General Info'!$A$42:$A$48,0))/50,0)*50*O127/50,0)*50*'1.General Info'!$A$11/12*0.75,IF(Q127="No",ROUND(ROUND('1.General Info'!$A$10*INDEX('1.General Info'!$C$42:$C$48,MATCH('2.Rent Roll'!C127,'1.General Info'!$A$42:$A$48,0))/50,0)*50*P127/50,0)*50*'1.General Info'!$A$11/12*0.75,IFERROR(ROUND(ROUND('1.General Info'!$A$10*INDEX('1.General Info'!$C$42:$C$48,MATCH('2.Rent Roll'!C127,'1.General Info'!$A$42:$A$48,0))/50,0)*50*(MIN(O127,P127)*COUNTIFS($C$11:$C$160,"&lt;&gt;",$Q$11:$Q$160,"Yes")-SUMIFS($M$11:$M$160,$C$11:$C$160,"&lt;&gt;",$Q$11:$Q$160,"Yes")+M127)/50,0)*50*'1.General Info'!$A$11/12*0.75,0))),ROUND(ROUND('1.General Info'!$A$10*INDEX('1.General Info'!$C$42:$C$48,MATCH('2.Rent Roll'!C127,'1.General Info'!$A$42:$A$48,0))/50,0)*50*N127/50,0)*50*'1.General Info'!$A$11/12*0.75),MAX(MIN(ROUND(ROUND('1.General Info'!$A$10*INDEX('1.General Info'!$C$42:$C$48,MATCH('2.Rent Roll'!C127,'1.General Info'!$A$42:$A$48,0))/50,0)*50*O127/50,0)*50*'1.General Info'!$A$11/12,IF(Q127="No",ROUND(ROUND('1.General Info'!$A$10*INDEX('1.General Info'!$C$42:$C$48,MATCH('2.Rent Roll'!C127,'1.General Info'!$A$42:$A$48,0))/50,0)*50*P127/50,0)*50*'1.General Info'!$A$11/12,IFERROR(ROUND(ROUND('1.General Info'!$A$10*INDEX('1.General Info'!$C$42:$C$48,MATCH('2.Rent Roll'!C127,'1.General Info'!$A$42:$A$48,0))/50,0)*50*(MIN(O127,P127)*COUNTIFS($C$11:$C$160,"&lt;&gt;",$Q$11:$Q$160,"Yes")-SUMIFS($M$11:$M$160,$C$11:$C$160,"&lt;&gt;",$Q$11:$Q$160,"Yes")+M127)/50,0)*50*'1.General Info'!$A$11/12,0))),ROUND(ROUND('1.General Info'!$A$10*INDEX('1.General Info'!$C$42:$C$48,MATCH('2.Rent Roll'!C127,'1.General Info'!$A$42:$A$48,0))/50,0)*50*N127/50,0)*50*'1.General Info'!$A$11/12)),"")</f>
        <v/>
      </c>
      <c r="Y127" s="98" t="str">
        <f t="shared" si="17"/>
        <v/>
      </c>
      <c r="Z127" s="85" t="str">
        <f>IFERROR(IF(C127="SRO",(SUM(X127)/0.75*12*(1/'1.General Info'!$A$11))/(ROUND(('1.General Info'!$A$10*INDEX('1.General Info'!$C$42:$C$48,MATCH('2.Rent Roll'!C127,'1.General Info'!$A$42:$A$48,0)))/50,0)*50),(SUM(X127)*12*(1/'1.General Info'!$A$11))/(ROUND(('1.General Info'!$A$10*INDEX('1.General Info'!$C$42:$C$48,MATCH('2.Rent Roll'!C127,'1.General Info'!$A$42:$A$48,0)))/50,0)*50)),"")</f>
        <v/>
      </c>
      <c r="AA127" s="83" t="str">
        <f>IFERROR(ROUND(ROUND('1.General Info'!$A$10*INDEX('1.General Info'!$C$42:$C$48,MATCH('2.Rent Roll'!C127,'1.General Info'!$A$42:$A$48,0))/50,0)*50*'2.Rent Roll'!Z127/50,0)*50,"")</f>
        <v/>
      </c>
      <c r="AB127" s="88" t="str">
        <f>IFERROR(INDEX('1.General Info'!$B$42:$B$48,MATCH('2.Rent Roll'!C127,'1.General Info'!$A$42:$A$48,0)),"")</f>
        <v/>
      </c>
    </row>
    <row r="128" spans="1:28">
      <c r="A128" s="81">
        <f t="shared" si="16"/>
        <v>118</v>
      </c>
      <c r="B128" s="93"/>
      <c r="C128" s="93"/>
      <c r="D128" s="93"/>
      <c r="E128" s="84"/>
      <c r="F128" s="118" t="str">
        <f>IF(E128="","",IFERROR(E128/(ROUND(INDEX('1.General Info'!$I$41:$I$48,MATCH('2.Rent Roll'!D128,'1.General Info'!$H$41:$H$48,0))*'1.General Info'!$A$10/50,0)*50),""))</f>
        <v/>
      </c>
      <c r="G128" s="93"/>
      <c r="H128" s="93"/>
      <c r="I128" s="82"/>
      <c r="J128" s="83" t="str">
        <f>IFERROR(HLOOKUP(C128,'1.General Info'!$D$26:$J$32,7,FALSE),"")</f>
        <v/>
      </c>
      <c r="K128" s="145"/>
      <c r="L128" s="84"/>
      <c r="M128" s="85" t="str">
        <f>IFERROR(IF(L128="","",IF(C128="SRO",(SUM(I128:L128)/0.75*12*(1/'1.General Info'!$A$11))/(ROUND(('1.General Info'!$A$10*INDEX('1.General Info'!$C$42:$C$48,MATCH('2.Rent Roll'!C128,'1.General Info'!$A$42:$A$48,0)))/50,0)*50),(SUM(I128:L128)*12*(1/'1.General Info'!$A$11))/(ROUND(('1.General Info'!$A$10*INDEX('1.General Info'!$C$42:$C$48,MATCH('2.Rent Roll'!C128,'1.General Info'!$A$42:$A$48,0)))/50,0)*50))),"")</f>
        <v/>
      </c>
      <c r="N128" s="86" t="str">
        <f t="shared" si="10"/>
        <v/>
      </c>
      <c r="O128" s="86" t="str">
        <f t="shared" si="11"/>
        <v/>
      </c>
      <c r="P128" s="86" t="str">
        <f t="shared" si="12"/>
        <v/>
      </c>
      <c r="Q128" s="94" t="str">
        <f t="shared" si="13"/>
        <v/>
      </c>
      <c r="R128" s="87" t="str">
        <f>IFERROR(IF(C128="SRO",ROUND(ROUND('1.General Info'!$A$10*INDEX('1.General Info'!$C$42:$C$48,MATCH('2.Rent Roll'!C128,'1.General Info'!$A$42:$A$48,0))/50,0)*50*T128/50,0)*50*'1.General Info'!$A$11/12*0.75,ROUND(ROUND('1.General Info'!$A$10*INDEX('1.General Info'!$C$42:$C$48,MATCH('2.Rent Roll'!C128,'1.General Info'!$A$42:$A$48,0))/50,0)*50*T128/50,0)*50*'1.General Info'!$A$11/12),"")</f>
        <v/>
      </c>
      <c r="S128" s="98" t="str">
        <f t="shared" si="14"/>
        <v/>
      </c>
      <c r="T128" s="85" t="str">
        <f t="shared" si="15"/>
        <v/>
      </c>
      <c r="U128" s="83" t="str">
        <f>IFERROR(ROUND(ROUND('1.General Info'!$A$10*INDEX('1.General Info'!$C$42:$C$48,MATCH('2.Rent Roll'!C128,'1.General Info'!$A$42:$A$48,0))/50,0)*50*'2.Rent Roll'!T128/50,0)*50,"")</f>
        <v/>
      </c>
      <c r="V128" s="149" t="str">
        <f>IFERROR(INDEX('1.General Info'!$B$42:$B$48,MATCH('2.Rent Roll'!C128,'1.General Info'!$A$42:$A$48,0)),"")</f>
        <v/>
      </c>
      <c r="X128" s="87" t="str">
        <f>IFERROR(IF(C128="SRO",MAX(MIN(ROUND(ROUND('1.General Info'!$A$10*INDEX('1.General Info'!$C$42:$C$48,MATCH('2.Rent Roll'!C128,'1.General Info'!$A$42:$A$48,0))/50,0)*50*O128/50,0)*50*'1.General Info'!$A$11/12*0.75,IF(Q128="No",ROUND(ROUND('1.General Info'!$A$10*INDEX('1.General Info'!$C$42:$C$48,MATCH('2.Rent Roll'!C128,'1.General Info'!$A$42:$A$48,0))/50,0)*50*P128/50,0)*50*'1.General Info'!$A$11/12*0.75,IFERROR(ROUND(ROUND('1.General Info'!$A$10*INDEX('1.General Info'!$C$42:$C$48,MATCH('2.Rent Roll'!C128,'1.General Info'!$A$42:$A$48,0))/50,0)*50*(MIN(O128,P128)*COUNTIFS($C$11:$C$160,"&lt;&gt;",$Q$11:$Q$160,"Yes")-SUMIFS($M$11:$M$160,$C$11:$C$160,"&lt;&gt;",$Q$11:$Q$160,"Yes")+M128)/50,0)*50*'1.General Info'!$A$11/12*0.75,0))),ROUND(ROUND('1.General Info'!$A$10*INDEX('1.General Info'!$C$42:$C$48,MATCH('2.Rent Roll'!C128,'1.General Info'!$A$42:$A$48,0))/50,0)*50*N128/50,0)*50*'1.General Info'!$A$11/12*0.75),MAX(MIN(ROUND(ROUND('1.General Info'!$A$10*INDEX('1.General Info'!$C$42:$C$48,MATCH('2.Rent Roll'!C128,'1.General Info'!$A$42:$A$48,0))/50,0)*50*O128/50,0)*50*'1.General Info'!$A$11/12,IF(Q128="No",ROUND(ROUND('1.General Info'!$A$10*INDEX('1.General Info'!$C$42:$C$48,MATCH('2.Rent Roll'!C128,'1.General Info'!$A$42:$A$48,0))/50,0)*50*P128/50,0)*50*'1.General Info'!$A$11/12,IFERROR(ROUND(ROUND('1.General Info'!$A$10*INDEX('1.General Info'!$C$42:$C$48,MATCH('2.Rent Roll'!C128,'1.General Info'!$A$42:$A$48,0))/50,0)*50*(MIN(O128,P128)*COUNTIFS($C$11:$C$160,"&lt;&gt;",$Q$11:$Q$160,"Yes")-SUMIFS($M$11:$M$160,$C$11:$C$160,"&lt;&gt;",$Q$11:$Q$160,"Yes")+M128)/50,0)*50*'1.General Info'!$A$11/12,0))),ROUND(ROUND('1.General Info'!$A$10*INDEX('1.General Info'!$C$42:$C$48,MATCH('2.Rent Roll'!C128,'1.General Info'!$A$42:$A$48,0))/50,0)*50*N128/50,0)*50*'1.General Info'!$A$11/12)),"")</f>
        <v/>
      </c>
      <c r="Y128" s="98" t="str">
        <f t="shared" si="17"/>
        <v/>
      </c>
      <c r="Z128" s="85" t="str">
        <f>IFERROR(IF(C128="SRO",(SUM(X128)/0.75*12*(1/'1.General Info'!$A$11))/(ROUND(('1.General Info'!$A$10*INDEX('1.General Info'!$C$42:$C$48,MATCH('2.Rent Roll'!C128,'1.General Info'!$A$42:$A$48,0)))/50,0)*50),(SUM(X128)*12*(1/'1.General Info'!$A$11))/(ROUND(('1.General Info'!$A$10*INDEX('1.General Info'!$C$42:$C$48,MATCH('2.Rent Roll'!C128,'1.General Info'!$A$42:$A$48,0)))/50,0)*50)),"")</f>
        <v/>
      </c>
      <c r="AA128" s="83" t="str">
        <f>IFERROR(ROUND(ROUND('1.General Info'!$A$10*INDEX('1.General Info'!$C$42:$C$48,MATCH('2.Rent Roll'!C128,'1.General Info'!$A$42:$A$48,0))/50,0)*50*'2.Rent Roll'!Z128/50,0)*50,"")</f>
        <v/>
      </c>
      <c r="AB128" s="88" t="str">
        <f>IFERROR(INDEX('1.General Info'!$B$42:$B$48,MATCH('2.Rent Roll'!C128,'1.General Info'!$A$42:$A$48,0)),"")</f>
        <v/>
      </c>
    </row>
    <row r="129" spans="1:28">
      <c r="A129" s="81">
        <f t="shared" si="16"/>
        <v>119</v>
      </c>
      <c r="B129" s="93"/>
      <c r="C129" s="93"/>
      <c r="D129" s="93"/>
      <c r="E129" s="84"/>
      <c r="F129" s="118" t="str">
        <f>IF(E129="","",IFERROR(E129/(ROUND(INDEX('1.General Info'!$I$41:$I$48,MATCH('2.Rent Roll'!D129,'1.General Info'!$H$41:$H$48,0))*'1.General Info'!$A$10/50,0)*50),""))</f>
        <v/>
      </c>
      <c r="G129" s="93"/>
      <c r="H129" s="93"/>
      <c r="I129" s="82"/>
      <c r="J129" s="83" t="str">
        <f>IFERROR(HLOOKUP(C129,'1.General Info'!$D$26:$J$32,7,FALSE),"")</f>
        <v/>
      </c>
      <c r="K129" s="145"/>
      <c r="L129" s="84"/>
      <c r="M129" s="85" t="str">
        <f>IFERROR(IF(L129="","",IF(C129="SRO",(SUM(I129:L129)/0.75*12*(1/'1.General Info'!$A$11))/(ROUND(('1.General Info'!$A$10*INDEX('1.General Info'!$C$42:$C$48,MATCH('2.Rent Roll'!C129,'1.General Info'!$A$42:$A$48,0)))/50,0)*50),(SUM(I129:L129)*12*(1/'1.General Info'!$A$11))/(ROUND(('1.General Info'!$A$10*INDEX('1.General Info'!$C$42:$C$48,MATCH('2.Rent Roll'!C129,'1.General Info'!$A$42:$A$48,0)))/50,0)*50))),"")</f>
        <v/>
      </c>
      <c r="N129" s="86" t="str">
        <f t="shared" si="10"/>
        <v/>
      </c>
      <c r="O129" s="86" t="str">
        <f t="shared" si="11"/>
        <v/>
      </c>
      <c r="P129" s="86" t="str">
        <f t="shared" si="12"/>
        <v/>
      </c>
      <c r="Q129" s="94" t="str">
        <f t="shared" si="13"/>
        <v/>
      </c>
      <c r="R129" s="87" t="str">
        <f>IFERROR(IF(C129="SRO",ROUND(ROUND('1.General Info'!$A$10*INDEX('1.General Info'!$C$42:$C$48,MATCH('2.Rent Roll'!C129,'1.General Info'!$A$42:$A$48,0))/50,0)*50*T129/50,0)*50*'1.General Info'!$A$11/12*0.75,ROUND(ROUND('1.General Info'!$A$10*INDEX('1.General Info'!$C$42:$C$48,MATCH('2.Rent Roll'!C129,'1.General Info'!$A$42:$A$48,0))/50,0)*50*T129/50,0)*50*'1.General Info'!$A$11/12),"")</f>
        <v/>
      </c>
      <c r="S129" s="98" t="str">
        <f t="shared" si="14"/>
        <v/>
      </c>
      <c r="T129" s="85" t="str">
        <f t="shared" si="15"/>
        <v/>
      </c>
      <c r="U129" s="83" t="str">
        <f>IFERROR(ROUND(ROUND('1.General Info'!$A$10*INDEX('1.General Info'!$C$42:$C$48,MATCH('2.Rent Roll'!C129,'1.General Info'!$A$42:$A$48,0))/50,0)*50*'2.Rent Roll'!T129/50,0)*50,"")</f>
        <v/>
      </c>
      <c r="V129" s="149" t="str">
        <f>IFERROR(INDEX('1.General Info'!$B$42:$B$48,MATCH('2.Rent Roll'!C129,'1.General Info'!$A$42:$A$48,0)),"")</f>
        <v/>
      </c>
      <c r="X129" s="87" t="str">
        <f>IFERROR(IF(C129="SRO",MAX(MIN(ROUND(ROUND('1.General Info'!$A$10*INDEX('1.General Info'!$C$42:$C$48,MATCH('2.Rent Roll'!C129,'1.General Info'!$A$42:$A$48,0))/50,0)*50*O129/50,0)*50*'1.General Info'!$A$11/12*0.75,IF(Q129="No",ROUND(ROUND('1.General Info'!$A$10*INDEX('1.General Info'!$C$42:$C$48,MATCH('2.Rent Roll'!C129,'1.General Info'!$A$42:$A$48,0))/50,0)*50*P129/50,0)*50*'1.General Info'!$A$11/12*0.75,IFERROR(ROUND(ROUND('1.General Info'!$A$10*INDEX('1.General Info'!$C$42:$C$48,MATCH('2.Rent Roll'!C129,'1.General Info'!$A$42:$A$48,0))/50,0)*50*(MIN(O129,P129)*COUNTIFS($C$11:$C$160,"&lt;&gt;",$Q$11:$Q$160,"Yes")-SUMIFS($M$11:$M$160,$C$11:$C$160,"&lt;&gt;",$Q$11:$Q$160,"Yes")+M129)/50,0)*50*'1.General Info'!$A$11/12*0.75,0))),ROUND(ROUND('1.General Info'!$A$10*INDEX('1.General Info'!$C$42:$C$48,MATCH('2.Rent Roll'!C129,'1.General Info'!$A$42:$A$48,0))/50,0)*50*N129/50,0)*50*'1.General Info'!$A$11/12*0.75),MAX(MIN(ROUND(ROUND('1.General Info'!$A$10*INDEX('1.General Info'!$C$42:$C$48,MATCH('2.Rent Roll'!C129,'1.General Info'!$A$42:$A$48,0))/50,0)*50*O129/50,0)*50*'1.General Info'!$A$11/12,IF(Q129="No",ROUND(ROUND('1.General Info'!$A$10*INDEX('1.General Info'!$C$42:$C$48,MATCH('2.Rent Roll'!C129,'1.General Info'!$A$42:$A$48,0))/50,0)*50*P129/50,0)*50*'1.General Info'!$A$11/12,IFERROR(ROUND(ROUND('1.General Info'!$A$10*INDEX('1.General Info'!$C$42:$C$48,MATCH('2.Rent Roll'!C129,'1.General Info'!$A$42:$A$48,0))/50,0)*50*(MIN(O129,P129)*COUNTIFS($C$11:$C$160,"&lt;&gt;",$Q$11:$Q$160,"Yes")-SUMIFS($M$11:$M$160,$C$11:$C$160,"&lt;&gt;",$Q$11:$Q$160,"Yes")+M129)/50,0)*50*'1.General Info'!$A$11/12,0))),ROUND(ROUND('1.General Info'!$A$10*INDEX('1.General Info'!$C$42:$C$48,MATCH('2.Rent Roll'!C129,'1.General Info'!$A$42:$A$48,0))/50,0)*50*N129/50,0)*50*'1.General Info'!$A$11/12)),"")</f>
        <v/>
      </c>
      <c r="Y129" s="98" t="str">
        <f t="shared" si="17"/>
        <v/>
      </c>
      <c r="Z129" s="85" t="str">
        <f>IFERROR(IF(C129="SRO",(SUM(X129)/0.75*12*(1/'1.General Info'!$A$11))/(ROUND(('1.General Info'!$A$10*INDEX('1.General Info'!$C$42:$C$48,MATCH('2.Rent Roll'!C129,'1.General Info'!$A$42:$A$48,0)))/50,0)*50),(SUM(X129)*12*(1/'1.General Info'!$A$11))/(ROUND(('1.General Info'!$A$10*INDEX('1.General Info'!$C$42:$C$48,MATCH('2.Rent Roll'!C129,'1.General Info'!$A$42:$A$48,0)))/50,0)*50)),"")</f>
        <v/>
      </c>
      <c r="AA129" s="83" t="str">
        <f>IFERROR(ROUND(ROUND('1.General Info'!$A$10*INDEX('1.General Info'!$C$42:$C$48,MATCH('2.Rent Roll'!C129,'1.General Info'!$A$42:$A$48,0))/50,0)*50*'2.Rent Roll'!Z129/50,0)*50,"")</f>
        <v/>
      </c>
      <c r="AB129" s="88" t="str">
        <f>IFERROR(INDEX('1.General Info'!$B$42:$B$48,MATCH('2.Rent Roll'!C129,'1.General Info'!$A$42:$A$48,0)),"")</f>
        <v/>
      </c>
    </row>
    <row r="130" spans="1:28">
      <c r="A130" s="81">
        <f t="shared" si="16"/>
        <v>120</v>
      </c>
      <c r="B130" s="93"/>
      <c r="C130" s="93"/>
      <c r="D130" s="93"/>
      <c r="E130" s="84"/>
      <c r="F130" s="118" t="str">
        <f>IF(E130="","",IFERROR(E130/(ROUND(INDEX('1.General Info'!$I$41:$I$48,MATCH('2.Rent Roll'!D130,'1.General Info'!$H$41:$H$48,0))*'1.General Info'!$A$10/50,0)*50),""))</f>
        <v/>
      </c>
      <c r="G130" s="93"/>
      <c r="H130" s="93"/>
      <c r="I130" s="82"/>
      <c r="J130" s="83" t="str">
        <f>IFERROR(HLOOKUP(C130,'1.General Info'!$D$26:$J$32,7,FALSE),"")</f>
        <v/>
      </c>
      <c r="K130" s="145"/>
      <c r="L130" s="84"/>
      <c r="M130" s="85" t="str">
        <f>IFERROR(IF(L130="","",IF(C130="SRO",(SUM(I130:L130)/0.75*12*(1/'1.General Info'!$A$11))/(ROUND(('1.General Info'!$A$10*INDEX('1.General Info'!$C$42:$C$48,MATCH('2.Rent Roll'!C130,'1.General Info'!$A$42:$A$48,0)))/50,0)*50),(SUM(I130:L130)*12*(1/'1.General Info'!$A$11))/(ROUND(('1.General Info'!$A$10*INDEX('1.General Info'!$C$42:$C$48,MATCH('2.Rent Roll'!C130,'1.General Info'!$A$42:$A$48,0)))/50,0)*50))),"")</f>
        <v/>
      </c>
      <c r="N130" s="86" t="str">
        <f t="shared" si="10"/>
        <v/>
      </c>
      <c r="O130" s="86" t="str">
        <f t="shared" si="11"/>
        <v/>
      </c>
      <c r="P130" s="86" t="str">
        <f t="shared" si="12"/>
        <v/>
      </c>
      <c r="Q130" s="94" t="str">
        <f t="shared" si="13"/>
        <v/>
      </c>
      <c r="R130" s="87" t="str">
        <f>IFERROR(IF(C130="SRO",ROUND(ROUND('1.General Info'!$A$10*INDEX('1.General Info'!$C$42:$C$48,MATCH('2.Rent Roll'!C130,'1.General Info'!$A$42:$A$48,0))/50,0)*50*T130/50,0)*50*'1.General Info'!$A$11/12*0.75,ROUND(ROUND('1.General Info'!$A$10*INDEX('1.General Info'!$C$42:$C$48,MATCH('2.Rent Roll'!C130,'1.General Info'!$A$42:$A$48,0))/50,0)*50*T130/50,0)*50*'1.General Info'!$A$11/12),"")</f>
        <v/>
      </c>
      <c r="S130" s="98" t="str">
        <f t="shared" si="14"/>
        <v/>
      </c>
      <c r="T130" s="85" t="str">
        <f t="shared" si="15"/>
        <v/>
      </c>
      <c r="U130" s="83" t="str">
        <f>IFERROR(ROUND(ROUND('1.General Info'!$A$10*INDEX('1.General Info'!$C$42:$C$48,MATCH('2.Rent Roll'!C130,'1.General Info'!$A$42:$A$48,0))/50,0)*50*'2.Rent Roll'!T130/50,0)*50,"")</f>
        <v/>
      </c>
      <c r="V130" s="149" t="str">
        <f>IFERROR(INDEX('1.General Info'!$B$42:$B$48,MATCH('2.Rent Roll'!C130,'1.General Info'!$A$42:$A$48,0)),"")</f>
        <v/>
      </c>
      <c r="X130" s="87" t="str">
        <f>IFERROR(IF(C130="SRO",MAX(MIN(ROUND(ROUND('1.General Info'!$A$10*INDEX('1.General Info'!$C$42:$C$48,MATCH('2.Rent Roll'!C130,'1.General Info'!$A$42:$A$48,0))/50,0)*50*O130/50,0)*50*'1.General Info'!$A$11/12*0.75,IF(Q130="No",ROUND(ROUND('1.General Info'!$A$10*INDEX('1.General Info'!$C$42:$C$48,MATCH('2.Rent Roll'!C130,'1.General Info'!$A$42:$A$48,0))/50,0)*50*P130/50,0)*50*'1.General Info'!$A$11/12*0.75,IFERROR(ROUND(ROUND('1.General Info'!$A$10*INDEX('1.General Info'!$C$42:$C$48,MATCH('2.Rent Roll'!C130,'1.General Info'!$A$42:$A$48,0))/50,0)*50*(MIN(O130,P130)*COUNTIFS($C$11:$C$160,"&lt;&gt;",$Q$11:$Q$160,"Yes")-SUMIFS($M$11:$M$160,$C$11:$C$160,"&lt;&gt;",$Q$11:$Q$160,"Yes")+M130)/50,0)*50*'1.General Info'!$A$11/12*0.75,0))),ROUND(ROUND('1.General Info'!$A$10*INDEX('1.General Info'!$C$42:$C$48,MATCH('2.Rent Roll'!C130,'1.General Info'!$A$42:$A$48,0))/50,0)*50*N130/50,0)*50*'1.General Info'!$A$11/12*0.75),MAX(MIN(ROUND(ROUND('1.General Info'!$A$10*INDEX('1.General Info'!$C$42:$C$48,MATCH('2.Rent Roll'!C130,'1.General Info'!$A$42:$A$48,0))/50,0)*50*O130/50,0)*50*'1.General Info'!$A$11/12,IF(Q130="No",ROUND(ROUND('1.General Info'!$A$10*INDEX('1.General Info'!$C$42:$C$48,MATCH('2.Rent Roll'!C130,'1.General Info'!$A$42:$A$48,0))/50,0)*50*P130/50,0)*50*'1.General Info'!$A$11/12,IFERROR(ROUND(ROUND('1.General Info'!$A$10*INDEX('1.General Info'!$C$42:$C$48,MATCH('2.Rent Roll'!C130,'1.General Info'!$A$42:$A$48,0))/50,0)*50*(MIN(O130,P130)*COUNTIFS($C$11:$C$160,"&lt;&gt;",$Q$11:$Q$160,"Yes")-SUMIFS($M$11:$M$160,$C$11:$C$160,"&lt;&gt;",$Q$11:$Q$160,"Yes")+M130)/50,0)*50*'1.General Info'!$A$11/12,0))),ROUND(ROUND('1.General Info'!$A$10*INDEX('1.General Info'!$C$42:$C$48,MATCH('2.Rent Roll'!C130,'1.General Info'!$A$42:$A$48,0))/50,0)*50*N130/50,0)*50*'1.General Info'!$A$11/12)),"")</f>
        <v/>
      </c>
      <c r="Y130" s="98" t="str">
        <f t="shared" si="17"/>
        <v/>
      </c>
      <c r="Z130" s="85" t="str">
        <f>IFERROR(IF(C130="SRO",(SUM(X130)/0.75*12*(1/'1.General Info'!$A$11))/(ROUND(('1.General Info'!$A$10*INDEX('1.General Info'!$C$42:$C$48,MATCH('2.Rent Roll'!C130,'1.General Info'!$A$42:$A$48,0)))/50,0)*50),(SUM(X130)*12*(1/'1.General Info'!$A$11))/(ROUND(('1.General Info'!$A$10*INDEX('1.General Info'!$C$42:$C$48,MATCH('2.Rent Roll'!C130,'1.General Info'!$A$42:$A$48,0)))/50,0)*50)),"")</f>
        <v/>
      </c>
      <c r="AA130" s="83" t="str">
        <f>IFERROR(ROUND(ROUND('1.General Info'!$A$10*INDEX('1.General Info'!$C$42:$C$48,MATCH('2.Rent Roll'!C130,'1.General Info'!$A$42:$A$48,0))/50,0)*50*'2.Rent Roll'!Z130/50,0)*50,"")</f>
        <v/>
      </c>
      <c r="AB130" s="88" t="str">
        <f>IFERROR(INDEX('1.General Info'!$B$42:$B$48,MATCH('2.Rent Roll'!C130,'1.General Info'!$A$42:$A$48,0)),"")</f>
        <v/>
      </c>
    </row>
    <row r="131" spans="1:28">
      <c r="A131" s="81">
        <f t="shared" si="16"/>
        <v>121</v>
      </c>
      <c r="B131" s="93"/>
      <c r="C131" s="93"/>
      <c r="D131" s="93"/>
      <c r="E131" s="84"/>
      <c r="F131" s="118" t="str">
        <f>IF(E131="","",IFERROR(E131/(ROUND(INDEX('1.General Info'!$I$41:$I$48,MATCH('2.Rent Roll'!D131,'1.General Info'!$H$41:$H$48,0))*'1.General Info'!$A$10/50,0)*50),""))</f>
        <v/>
      </c>
      <c r="G131" s="93"/>
      <c r="H131" s="93"/>
      <c r="I131" s="82"/>
      <c r="J131" s="83" t="str">
        <f>IFERROR(HLOOKUP(C131,'1.General Info'!$D$26:$J$32,7,FALSE),"")</f>
        <v/>
      </c>
      <c r="K131" s="145"/>
      <c r="L131" s="84"/>
      <c r="M131" s="85" t="str">
        <f>IFERROR(IF(L131="","",IF(C131="SRO",(SUM(I131:L131)/0.75*12*(1/'1.General Info'!$A$11))/(ROUND(('1.General Info'!$A$10*INDEX('1.General Info'!$C$42:$C$48,MATCH('2.Rent Roll'!C131,'1.General Info'!$A$42:$A$48,0)))/50,0)*50),(SUM(I131:L131)*12*(1/'1.General Info'!$A$11))/(ROUND(('1.General Info'!$A$10*INDEX('1.General Info'!$C$42:$C$48,MATCH('2.Rent Roll'!C131,'1.General Info'!$A$42:$A$48,0)))/50,0)*50))),"")</f>
        <v/>
      </c>
      <c r="N131" s="86" t="str">
        <f t="shared" si="10"/>
        <v/>
      </c>
      <c r="O131" s="86" t="str">
        <f t="shared" si="11"/>
        <v/>
      </c>
      <c r="P131" s="86" t="str">
        <f t="shared" si="12"/>
        <v/>
      </c>
      <c r="Q131" s="94" t="str">
        <f t="shared" si="13"/>
        <v/>
      </c>
      <c r="R131" s="87" t="str">
        <f>IFERROR(IF(C131="SRO",ROUND(ROUND('1.General Info'!$A$10*INDEX('1.General Info'!$C$42:$C$48,MATCH('2.Rent Roll'!C131,'1.General Info'!$A$42:$A$48,0))/50,0)*50*T131/50,0)*50*'1.General Info'!$A$11/12*0.75,ROUND(ROUND('1.General Info'!$A$10*INDEX('1.General Info'!$C$42:$C$48,MATCH('2.Rent Roll'!C131,'1.General Info'!$A$42:$A$48,0))/50,0)*50*T131/50,0)*50*'1.General Info'!$A$11/12),"")</f>
        <v/>
      </c>
      <c r="S131" s="98" t="str">
        <f t="shared" si="14"/>
        <v/>
      </c>
      <c r="T131" s="85" t="str">
        <f t="shared" si="15"/>
        <v/>
      </c>
      <c r="U131" s="83" t="str">
        <f>IFERROR(ROUND(ROUND('1.General Info'!$A$10*INDEX('1.General Info'!$C$42:$C$48,MATCH('2.Rent Roll'!C131,'1.General Info'!$A$42:$A$48,0))/50,0)*50*'2.Rent Roll'!T131/50,0)*50,"")</f>
        <v/>
      </c>
      <c r="V131" s="149" t="str">
        <f>IFERROR(INDEX('1.General Info'!$B$42:$B$48,MATCH('2.Rent Roll'!C131,'1.General Info'!$A$42:$A$48,0)),"")</f>
        <v/>
      </c>
      <c r="X131" s="87" t="str">
        <f>IFERROR(IF(C131="SRO",MAX(MIN(ROUND(ROUND('1.General Info'!$A$10*INDEX('1.General Info'!$C$42:$C$48,MATCH('2.Rent Roll'!C131,'1.General Info'!$A$42:$A$48,0))/50,0)*50*O131/50,0)*50*'1.General Info'!$A$11/12*0.75,IF(Q131="No",ROUND(ROUND('1.General Info'!$A$10*INDEX('1.General Info'!$C$42:$C$48,MATCH('2.Rent Roll'!C131,'1.General Info'!$A$42:$A$48,0))/50,0)*50*P131/50,0)*50*'1.General Info'!$A$11/12*0.75,IFERROR(ROUND(ROUND('1.General Info'!$A$10*INDEX('1.General Info'!$C$42:$C$48,MATCH('2.Rent Roll'!C131,'1.General Info'!$A$42:$A$48,0))/50,0)*50*(MIN(O131,P131)*COUNTIFS($C$11:$C$160,"&lt;&gt;",$Q$11:$Q$160,"Yes")-SUMIFS($M$11:$M$160,$C$11:$C$160,"&lt;&gt;",$Q$11:$Q$160,"Yes")+M131)/50,0)*50*'1.General Info'!$A$11/12*0.75,0))),ROUND(ROUND('1.General Info'!$A$10*INDEX('1.General Info'!$C$42:$C$48,MATCH('2.Rent Roll'!C131,'1.General Info'!$A$42:$A$48,0))/50,0)*50*N131/50,0)*50*'1.General Info'!$A$11/12*0.75),MAX(MIN(ROUND(ROUND('1.General Info'!$A$10*INDEX('1.General Info'!$C$42:$C$48,MATCH('2.Rent Roll'!C131,'1.General Info'!$A$42:$A$48,0))/50,0)*50*O131/50,0)*50*'1.General Info'!$A$11/12,IF(Q131="No",ROUND(ROUND('1.General Info'!$A$10*INDEX('1.General Info'!$C$42:$C$48,MATCH('2.Rent Roll'!C131,'1.General Info'!$A$42:$A$48,0))/50,0)*50*P131/50,0)*50*'1.General Info'!$A$11/12,IFERROR(ROUND(ROUND('1.General Info'!$A$10*INDEX('1.General Info'!$C$42:$C$48,MATCH('2.Rent Roll'!C131,'1.General Info'!$A$42:$A$48,0))/50,0)*50*(MIN(O131,P131)*COUNTIFS($C$11:$C$160,"&lt;&gt;",$Q$11:$Q$160,"Yes")-SUMIFS($M$11:$M$160,$C$11:$C$160,"&lt;&gt;",$Q$11:$Q$160,"Yes")+M131)/50,0)*50*'1.General Info'!$A$11/12,0))),ROUND(ROUND('1.General Info'!$A$10*INDEX('1.General Info'!$C$42:$C$48,MATCH('2.Rent Roll'!C131,'1.General Info'!$A$42:$A$48,0))/50,0)*50*N131/50,0)*50*'1.General Info'!$A$11/12)),"")</f>
        <v/>
      </c>
      <c r="Y131" s="98" t="str">
        <f t="shared" si="17"/>
        <v/>
      </c>
      <c r="Z131" s="85" t="str">
        <f>IFERROR(IF(C131="SRO",(SUM(X131)/0.75*12*(1/'1.General Info'!$A$11))/(ROUND(('1.General Info'!$A$10*INDEX('1.General Info'!$C$42:$C$48,MATCH('2.Rent Roll'!C131,'1.General Info'!$A$42:$A$48,0)))/50,0)*50),(SUM(X131)*12*(1/'1.General Info'!$A$11))/(ROUND(('1.General Info'!$A$10*INDEX('1.General Info'!$C$42:$C$48,MATCH('2.Rent Roll'!C131,'1.General Info'!$A$42:$A$48,0)))/50,0)*50)),"")</f>
        <v/>
      </c>
      <c r="AA131" s="83" t="str">
        <f>IFERROR(ROUND(ROUND('1.General Info'!$A$10*INDEX('1.General Info'!$C$42:$C$48,MATCH('2.Rent Roll'!C131,'1.General Info'!$A$42:$A$48,0))/50,0)*50*'2.Rent Roll'!Z131/50,0)*50,"")</f>
        <v/>
      </c>
      <c r="AB131" s="88" t="str">
        <f>IFERROR(INDEX('1.General Info'!$B$42:$B$48,MATCH('2.Rent Roll'!C131,'1.General Info'!$A$42:$A$48,0)),"")</f>
        <v/>
      </c>
    </row>
    <row r="132" spans="1:28">
      <c r="A132" s="81">
        <f t="shared" si="16"/>
        <v>122</v>
      </c>
      <c r="B132" s="93"/>
      <c r="C132" s="93"/>
      <c r="D132" s="93"/>
      <c r="E132" s="84"/>
      <c r="F132" s="118" t="str">
        <f>IF(E132="","",IFERROR(E132/(ROUND(INDEX('1.General Info'!$I$41:$I$48,MATCH('2.Rent Roll'!D132,'1.General Info'!$H$41:$H$48,0))*'1.General Info'!$A$10/50,0)*50),""))</f>
        <v/>
      </c>
      <c r="G132" s="93"/>
      <c r="H132" s="93"/>
      <c r="I132" s="82"/>
      <c r="J132" s="83" t="str">
        <f>IFERROR(HLOOKUP(C132,'1.General Info'!$D$26:$J$32,7,FALSE),"")</f>
        <v/>
      </c>
      <c r="K132" s="145"/>
      <c r="L132" s="84"/>
      <c r="M132" s="85" t="str">
        <f>IFERROR(IF(L132="","",IF(C132="SRO",(SUM(I132:L132)/0.75*12*(1/'1.General Info'!$A$11))/(ROUND(('1.General Info'!$A$10*INDEX('1.General Info'!$C$42:$C$48,MATCH('2.Rent Roll'!C132,'1.General Info'!$A$42:$A$48,0)))/50,0)*50),(SUM(I132:L132)*12*(1/'1.General Info'!$A$11))/(ROUND(('1.General Info'!$A$10*INDEX('1.General Info'!$C$42:$C$48,MATCH('2.Rent Roll'!C132,'1.General Info'!$A$42:$A$48,0)))/50,0)*50))),"")</f>
        <v/>
      </c>
      <c r="N132" s="86" t="str">
        <f t="shared" si="10"/>
        <v/>
      </c>
      <c r="O132" s="86" t="str">
        <f t="shared" si="11"/>
        <v/>
      </c>
      <c r="P132" s="86" t="str">
        <f t="shared" si="12"/>
        <v/>
      </c>
      <c r="Q132" s="94" t="str">
        <f t="shared" si="13"/>
        <v/>
      </c>
      <c r="R132" s="87" t="str">
        <f>IFERROR(IF(C132="SRO",ROUND(ROUND('1.General Info'!$A$10*INDEX('1.General Info'!$C$42:$C$48,MATCH('2.Rent Roll'!C132,'1.General Info'!$A$42:$A$48,0))/50,0)*50*T132/50,0)*50*'1.General Info'!$A$11/12*0.75,ROUND(ROUND('1.General Info'!$A$10*INDEX('1.General Info'!$C$42:$C$48,MATCH('2.Rent Roll'!C132,'1.General Info'!$A$42:$A$48,0))/50,0)*50*T132/50,0)*50*'1.General Info'!$A$11/12),"")</f>
        <v/>
      </c>
      <c r="S132" s="98" t="str">
        <f t="shared" si="14"/>
        <v/>
      </c>
      <c r="T132" s="85" t="str">
        <f t="shared" si="15"/>
        <v/>
      </c>
      <c r="U132" s="83" t="str">
        <f>IFERROR(ROUND(ROUND('1.General Info'!$A$10*INDEX('1.General Info'!$C$42:$C$48,MATCH('2.Rent Roll'!C132,'1.General Info'!$A$42:$A$48,0))/50,0)*50*'2.Rent Roll'!T132/50,0)*50,"")</f>
        <v/>
      </c>
      <c r="V132" s="149" t="str">
        <f>IFERROR(INDEX('1.General Info'!$B$42:$B$48,MATCH('2.Rent Roll'!C132,'1.General Info'!$A$42:$A$48,0)),"")</f>
        <v/>
      </c>
      <c r="X132" s="87" t="str">
        <f>IFERROR(IF(C132="SRO",MAX(MIN(ROUND(ROUND('1.General Info'!$A$10*INDEX('1.General Info'!$C$42:$C$48,MATCH('2.Rent Roll'!C132,'1.General Info'!$A$42:$A$48,0))/50,0)*50*O132/50,0)*50*'1.General Info'!$A$11/12*0.75,IF(Q132="No",ROUND(ROUND('1.General Info'!$A$10*INDEX('1.General Info'!$C$42:$C$48,MATCH('2.Rent Roll'!C132,'1.General Info'!$A$42:$A$48,0))/50,0)*50*P132/50,0)*50*'1.General Info'!$A$11/12*0.75,IFERROR(ROUND(ROUND('1.General Info'!$A$10*INDEX('1.General Info'!$C$42:$C$48,MATCH('2.Rent Roll'!C132,'1.General Info'!$A$42:$A$48,0))/50,0)*50*(MIN(O132,P132)*COUNTIFS($C$11:$C$160,"&lt;&gt;",$Q$11:$Q$160,"Yes")-SUMIFS($M$11:$M$160,$C$11:$C$160,"&lt;&gt;",$Q$11:$Q$160,"Yes")+M132)/50,0)*50*'1.General Info'!$A$11/12*0.75,0))),ROUND(ROUND('1.General Info'!$A$10*INDEX('1.General Info'!$C$42:$C$48,MATCH('2.Rent Roll'!C132,'1.General Info'!$A$42:$A$48,0))/50,0)*50*N132/50,0)*50*'1.General Info'!$A$11/12*0.75),MAX(MIN(ROUND(ROUND('1.General Info'!$A$10*INDEX('1.General Info'!$C$42:$C$48,MATCH('2.Rent Roll'!C132,'1.General Info'!$A$42:$A$48,0))/50,0)*50*O132/50,0)*50*'1.General Info'!$A$11/12,IF(Q132="No",ROUND(ROUND('1.General Info'!$A$10*INDEX('1.General Info'!$C$42:$C$48,MATCH('2.Rent Roll'!C132,'1.General Info'!$A$42:$A$48,0))/50,0)*50*P132/50,0)*50*'1.General Info'!$A$11/12,IFERROR(ROUND(ROUND('1.General Info'!$A$10*INDEX('1.General Info'!$C$42:$C$48,MATCH('2.Rent Roll'!C132,'1.General Info'!$A$42:$A$48,0))/50,0)*50*(MIN(O132,P132)*COUNTIFS($C$11:$C$160,"&lt;&gt;",$Q$11:$Q$160,"Yes")-SUMIFS($M$11:$M$160,$C$11:$C$160,"&lt;&gt;",$Q$11:$Q$160,"Yes")+M132)/50,0)*50*'1.General Info'!$A$11/12,0))),ROUND(ROUND('1.General Info'!$A$10*INDEX('1.General Info'!$C$42:$C$48,MATCH('2.Rent Roll'!C132,'1.General Info'!$A$42:$A$48,0))/50,0)*50*N132/50,0)*50*'1.General Info'!$A$11/12)),"")</f>
        <v/>
      </c>
      <c r="Y132" s="98" t="str">
        <f t="shared" si="17"/>
        <v/>
      </c>
      <c r="Z132" s="85" t="str">
        <f>IFERROR(IF(C132="SRO",(SUM(X132)/0.75*12*(1/'1.General Info'!$A$11))/(ROUND(('1.General Info'!$A$10*INDEX('1.General Info'!$C$42:$C$48,MATCH('2.Rent Roll'!C132,'1.General Info'!$A$42:$A$48,0)))/50,0)*50),(SUM(X132)*12*(1/'1.General Info'!$A$11))/(ROUND(('1.General Info'!$A$10*INDEX('1.General Info'!$C$42:$C$48,MATCH('2.Rent Roll'!C132,'1.General Info'!$A$42:$A$48,0)))/50,0)*50)),"")</f>
        <v/>
      </c>
      <c r="AA132" s="83" t="str">
        <f>IFERROR(ROUND(ROUND('1.General Info'!$A$10*INDEX('1.General Info'!$C$42:$C$48,MATCH('2.Rent Roll'!C132,'1.General Info'!$A$42:$A$48,0))/50,0)*50*'2.Rent Roll'!Z132/50,0)*50,"")</f>
        <v/>
      </c>
      <c r="AB132" s="88" t="str">
        <f>IFERROR(INDEX('1.General Info'!$B$42:$B$48,MATCH('2.Rent Roll'!C132,'1.General Info'!$A$42:$A$48,0)),"")</f>
        <v/>
      </c>
    </row>
    <row r="133" spans="1:28">
      <c r="A133" s="81">
        <f t="shared" si="16"/>
        <v>123</v>
      </c>
      <c r="B133" s="93"/>
      <c r="C133" s="93"/>
      <c r="D133" s="93"/>
      <c r="E133" s="84"/>
      <c r="F133" s="118" t="str">
        <f>IF(E133="","",IFERROR(E133/(ROUND(INDEX('1.General Info'!$I$41:$I$48,MATCH('2.Rent Roll'!D133,'1.General Info'!$H$41:$H$48,0))*'1.General Info'!$A$10/50,0)*50),""))</f>
        <v/>
      </c>
      <c r="G133" s="93"/>
      <c r="H133" s="93"/>
      <c r="I133" s="82"/>
      <c r="J133" s="83" t="str">
        <f>IFERROR(HLOOKUP(C133,'1.General Info'!$D$26:$J$32,7,FALSE),"")</f>
        <v/>
      </c>
      <c r="K133" s="145"/>
      <c r="L133" s="84"/>
      <c r="M133" s="85" t="str">
        <f>IFERROR(IF(L133="","",IF(C133="SRO",(SUM(I133:L133)/0.75*12*(1/'1.General Info'!$A$11))/(ROUND(('1.General Info'!$A$10*INDEX('1.General Info'!$C$42:$C$48,MATCH('2.Rent Roll'!C133,'1.General Info'!$A$42:$A$48,0)))/50,0)*50),(SUM(I133:L133)*12*(1/'1.General Info'!$A$11))/(ROUND(('1.General Info'!$A$10*INDEX('1.General Info'!$C$42:$C$48,MATCH('2.Rent Roll'!C133,'1.General Info'!$A$42:$A$48,0)))/50,0)*50))),"")</f>
        <v/>
      </c>
      <c r="N133" s="86" t="str">
        <f t="shared" si="10"/>
        <v/>
      </c>
      <c r="O133" s="86" t="str">
        <f t="shared" si="11"/>
        <v/>
      </c>
      <c r="P133" s="86" t="str">
        <f t="shared" si="12"/>
        <v/>
      </c>
      <c r="Q133" s="94" t="str">
        <f t="shared" si="13"/>
        <v/>
      </c>
      <c r="R133" s="87" t="str">
        <f>IFERROR(IF(C133="SRO",ROUND(ROUND('1.General Info'!$A$10*INDEX('1.General Info'!$C$42:$C$48,MATCH('2.Rent Roll'!C133,'1.General Info'!$A$42:$A$48,0))/50,0)*50*T133/50,0)*50*'1.General Info'!$A$11/12*0.75,ROUND(ROUND('1.General Info'!$A$10*INDEX('1.General Info'!$C$42:$C$48,MATCH('2.Rent Roll'!C133,'1.General Info'!$A$42:$A$48,0))/50,0)*50*T133/50,0)*50*'1.General Info'!$A$11/12),"")</f>
        <v/>
      </c>
      <c r="S133" s="98" t="str">
        <f t="shared" si="14"/>
        <v/>
      </c>
      <c r="T133" s="85" t="str">
        <f t="shared" si="15"/>
        <v/>
      </c>
      <c r="U133" s="83" t="str">
        <f>IFERROR(ROUND(ROUND('1.General Info'!$A$10*INDEX('1.General Info'!$C$42:$C$48,MATCH('2.Rent Roll'!C133,'1.General Info'!$A$42:$A$48,0))/50,0)*50*'2.Rent Roll'!T133/50,0)*50,"")</f>
        <v/>
      </c>
      <c r="V133" s="149" t="str">
        <f>IFERROR(INDEX('1.General Info'!$B$42:$B$48,MATCH('2.Rent Roll'!C133,'1.General Info'!$A$42:$A$48,0)),"")</f>
        <v/>
      </c>
      <c r="X133" s="87" t="str">
        <f>IFERROR(IF(C133="SRO",MAX(MIN(ROUND(ROUND('1.General Info'!$A$10*INDEX('1.General Info'!$C$42:$C$48,MATCH('2.Rent Roll'!C133,'1.General Info'!$A$42:$A$48,0))/50,0)*50*O133/50,0)*50*'1.General Info'!$A$11/12*0.75,IF(Q133="No",ROUND(ROUND('1.General Info'!$A$10*INDEX('1.General Info'!$C$42:$C$48,MATCH('2.Rent Roll'!C133,'1.General Info'!$A$42:$A$48,0))/50,0)*50*P133/50,0)*50*'1.General Info'!$A$11/12*0.75,IFERROR(ROUND(ROUND('1.General Info'!$A$10*INDEX('1.General Info'!$C$42:$C$48,MATCH('2.Rent Roll'!C133,'1.General Info'!$A$42:$A$48,0))/50,0)*50*(MIN(O133,P133)*COUNTIFS($C$11:$C$160,"&lt;&gt;",$Q$11:$Q$160,"Yes")-SUMIFS($M$11:$M$160,$C$11:$C$160,"&lt;&gt;",$Q$11:$Q$160,"Yes")+M133)/50,0)*50*'1.General Info'!$A$11/12*0.75,0))),ROUND(ROUND('1.General Info'!$A$10*INDEX('1.General Info'!$C$42:$C$48,MATCH('2.Rent Roll'!C133,'1.General Info'!$A$42:$A$48,0))/50,0)*50*N133/50,0)*50*'1.General Info'!$A$11/12*0.75),MAX(MIN(ROUND(ROUND('1.General Info'!$A$10*INDEX('1.General Info'!$C$42:$C$48,MATCH('2.Rent Roll'!C133,'1.General Info'!$A$42:$A$48,0))/50,0)*50*O133/50,0)*50*'1.General Info'!$A$11/12,IF(Q133="No",ROUND(ROUND('1.General Info'!$A$10*INDEX('1.General Info'!$C$42:$C$48,MATCH('2.Rent Roll'!C133,'1.General Info'!$A$42:$A$48,0))/50,0)*50*P133/50,0)*50*'1.General Info'!$A$11/12,IFERROR(ROUND(ROUND('1.General Info'!$A$10*INDEX('1.General Info'!$C$42:$C$48,MATCH('2.Rent Roll'!C133,'1.General Info'!$A$42:$A$48,0))/50,0)*50*(MIN(O133,P133)*COUNTIFS($C$11:$C$160,"&lt;&gt;",$Q$11:$Q$160,"Yes")-SUMIFS($M$11:$M$160,$C$11:$C$160,"&lt;&gt;",$Q$11:$Q$160,"Yes")+M133)/50,0)*50*'1.General Info'!$A$11/12,0))),ROUND(ROUND('1.General Info'!$A$10*INDEX('1.General Info'!$C$42:$C$48,MATCH('2.Rent Roll'!C133,'1.General Info'!$A$42:$A$48,0))/50,0)*50*N133/50,0)*50*'1.General Info'!$A$11/12)),"")</f>
        <v/>
      </c>
      <c r="Y133" s="98" t="str">
        <f t="shared" si="17"/>
        <v/>
      </c>
      <c r="Z133" s="85" t="str">
        <f>IFERROR(IF(C133="SRO",(SUM(X133)/0.75*12*(1/'1.General Info'!$A$11))/(ROUND(('1.General Info'!$A$10*INDEX('1.General Info'!$C$42:$C$48,MATCH('2.Rent Roll'!C133,'1.General Info'!$A$42:$A$48,0)))/50,0)*50),(SUM(X133)*12*(1/'1.General Info'!$A$11))/(ROUND(('1.General Info'!$A$10*INDEX('1.General Info'!$C$42:$C$48,MATCH('2.Rent Roll'!C133,'1.General Info'!$A$42:$A$48,0)))/50,0)*50)),"")</f>
        <v/>
      </c>
      <c r="AA133" s="83" t="str">
        <f>IFERROR(ROUND(ROUND('1.General Info'!$A$10*INDEX('1.General Info'!$C$42:$C$48,MATCH('2.Rent Roll'!C133,'1.General Info'!$A$42:$A$48,0))/50,0)*50*'2.Rent Roll'!Z133/50,0)*50,"")</f>
        <v/>
      </c>
      <c r="AB133" s="88" t="str">
        <f>IFERROR(INDEX('1.General Info'!$B$42:$B$48,MATCH('2.Rent Roll'!C133,'1.General Info'!$A$42:$A$48,0)),"")</f>
        <v/>
      </c>
    </row>
    <row r="134" spans="1:28">
      <c r="A134" s="81">
        <f t="shared" si="16"/>
        <v>124</v>
      </c>
      <c r="B134" s="93"/>
      <c r="C134" s="93"/>
      <c r="D134" s="93"/>
      <c r="E134" s="84"/>
      <c r="F134" s="118" t="str">
        <f>IF(E134="","",IFERROR(E134/(ROUND(INDEX('1.General Info'!$I$41:$I$48,MATCH('2.Rent Roll'!D134,'1.General Info'!$H$41:$H$48,0))*'1.General Info'!$A$10/50,0)*50),""))</f>
        <v/>
      </c>
      <c r="G134" s="93"/>
      <c r="H134" s="93"/>
      <c r="I134" s="82"/>
      <c r="J134" s="83" t="str">
        <f>IFERROR(HLOOKUP(C134,'1.General Info'!$D$26:$J$32,7,FALSE),"")</f>
        <v/>
      </c>
      <c r="K134" s="145"/>
      <c r="L134" s="84"/>
      <c r="M134" s="85" t="str">
        <f>IFERROR(IF(L134="","",IF(C134="SRO",(SUM(I134:L134)/0.75*12*(1/'1.General Info'!$A$11))/(ROUND(('1.General Info'!$A$10*INDEX('1.General Info'!$C$42:$C$48,MATCH('2.Rent Roll'!C134,'1.General Info'!$A$42:$A$48,0)))/50,0)*50),(SUM(I134:L134)*12*(1/'1.General Info'!$A$11))/(ROUND(('1.General Info'!$A$10*INDEX('1.General Info'!$C$42:$C$48,MATCH('2.Rent Roll'!C134,'1.General Info'!$A$42:$A$48,0)))/50,0)*50))),"")</f>
        <v/>
      </c>
      <c r="N134" s="86" t="str">
        <f t="shared" si="10"/>
        <v/>
      </c>
      <c r="O134" s="86" t="str">
        <f t="shared" si="11"/>
        <v/>
      </c>
      <c r="P134" s="86" t="str">
        <f t="shared" si="12"/>
        <v/>
      </c>
      <c r="Q134" s="94" t="str">
        <f t="shared" si="13"/>
        <v/>
      </c>
      <c r="R134" s="87" t="str">
        <f>IFERROR(IF(C134="SRO",ROUND(ROUND('1.General Info'!$A$10*INDEX('1.General Info'!$C$42:$C$48,MATCH('2.Rent Roll'!C134,'1.General Info'!$A$42:$A$48,0))/50,0)*50*T134/50,0)*50*'1.General Info'!$A$11/12*0.75,ROUND(ROUND('1.General Info'!$A$10*INDEX('1.General Info'!$C$42:$C$48,MATCH('2.Rent Roll'!C134,'1.General Info'!$A$42:$A$48,0))/50,0)*50*T134/50,0)*50*'1.General Info'!$A$11/12),"")</f>
        <v/>
      </c>
      <c r="S134" s="98" t="str">
        <f t="shared" si="14"/>
        <v/>
      </c>
      <c r="T134" s="85" t="str">
        <f t="shared" si="15"/>
        <v/>
      </c>
      <c r="U134" s="83" t="str">
        <f>IFERROR(ROUND(ROUND('1.General Info'!$A$10*INDEX('1.General Info'!$C$42:$C$48,MATCH('2.Rent Roll'!C134,'1.General Info'!$A$42:$A$48,0))/50,0)*50*'2.Rent Roll'!T134/50,0)*50,"")</f>
        <v/>
      </c>
      <c r="V134" s="149" t="str">
        <f>IFERROR(INDEX('1.General Info'!$B$42:$B$48,MATCH('2.Rent Roll'!C134,'1.General Info'!$A$42:$A$48,0)),"")</f>
        <v/>
      </c>
      <c r="X134" s="87" t="str">
        <f>IFERROR(IF(C134="SRO",MAX(MIN(ROUND(ROUND('1.General Info'!$A$10*INDEX('1.General Info'!$C$42:$C$48,MATCH('2.Rent Roll'!C134,'1.General Info'!$A$42:$A$48,0))/50,0)*50*O134/50,0)*50*'1.General Info'!$A$11/12*0.75,IF(Q134="No",ROUND(ROUND('1.General Info'!$A$10*INDEX('1.General Info'!$C$42:$C$48,MATCH('2.Rent Roll'!C134,'1.General Info'!$A$42:$A$48,0))/50,0)*50*P134/50,0)*50*'1.General Info'!$A$11/12*0.75,IFERROR(ROUND(ROUND('1.General Info'!$A$10*INDEX('1.General Info'!$C$42:$C$48,MATCH('2.Rent Roll'!C134,'1.General Info'!$A$42:$A$48,0))/50,0)*50*(MIN(O134,P134)*COUNTIFS($C$11:$C$160,"&lt;&gt;",$Q$11:$Q$160,"Yes")-SUMIFS($M$11:$M$160,$C$11:$C$160,"&lt;&gt;",$Q$11:$Q$160,"Yes")+M134)/50,0)*50*'1.General Info'!$A$11/12*0.75,0))),ROUND(ROUND('1.General Info'!$A$10*INDEX('1.General Info'!$C$42:$C$48,MATCH('2.Rent Roll'!C134,'1.General Info'!$A$42:$A$48,0))/50,0)*50*N134/50,0)*50*'1.General Info'!$A$11/12*0.75),MAX(MIN(ROUND(ROUND('1.General Info'!$A$10*INDEX('1.General Info'!$C$42:$C$48,MATCH('2.Rent Roll'!C134,'1.General Info'!$A$42:$A$48,0))/50,0)*50*O134/50,0)*50*'1.General Info'!$A$11/12,IF(Q134="No",ROUND(ROUND('1.General Info'!$A$10*INDEX('1.General Info'!$C$42:$C$48,MATCH('2.Rent Roll'!C134,'1.General Info'!$A$42:$A$48,0))/50,0)*50*P134/50,0)*50*'1.General Info'!$A$11/12,IFERROR(ROUND(ROUND('1.General Info'!$A$10*INDEX('1.General Info'!$C$42:$C$48,MATCH('2.Rent Roll'!C134,'1.General Info'!$A$42:$A$48,0))/50,0)*50*(MIN(O134,P134)*COUNTIFS($C$11:$C$160,"&lt;&gt;",$Q$11:$Q$160,"Yes")-SUMIFS($M$11:$M$160,$C$11:$C$160,"&lt;&gt;",$Q$11:$Q$160,"Yes")+M134)/50,0)*50*'1.General Info'!$A$11/12,0))),ROUND(ROUND('1.General Info'!$A$10*INDEX('1.General Info'!$C$42:$C$48,MATCH('2.Rent Roll'!C134,'1.General Info'!$A$42:$A$48,0))/50,0)*50*N134/50,0)*50*'1.General Info'!$A$11/12)),"")</f>
        <v/>
      </c>
      <c r="Y134" s="98" t="str">
        <f t="shared" si="17"/>
        <v/>
      </c>
      <c r="Z134" s="85" t="str">
        <f>IFERROR(IF(C134="SRO",(SUM(X134)/0.75*12*(1/'1.General Info'!$A$11))/(ROUND(('1.General Info'!$A$10*INDEX('1.General Info'!$C$42:$C$48,MATCH('2.Rent Roll'!C134,'1.General Info'!$A$42:$A$48,0)))/50,0)*50),(SUM(X134)*12*(1/'1.General Info'!$A$11))/(ROUND(('1.General Info'!$A$10*INDEX('1.General Info'!$C$42:$C$48,MATCH('2.Rent Roll'!C134,'1.General Info'!$A$42:$A$48,0)))/50,0)*50)),"")</f>
        <v/>
      </c>
      <c r="AA134" s="83" t="str">
        <f>IFERROR(ROUND(ROUND('1.General Info'!$A$10*INDEX('1.General Info'!$C$42:$C$48,MATCH('2.Rent Roll'!C134,'1.General Info'!$A$42:$A$48,0))/50,0)*50*'2.Rent Roll'!Z134/50,0)*50,"")</f>
        <v/>
      </c>
      <c r="AB134" s="88" t="str">
        <f>IFERROR(INDEX('1.General Info'!$B$42:$B$48,MATCH('2.Rent Roll'!C134,'1.General Info'!$A$42:$A$48,0)),"")</f>
        <v/>
      </c>
    </row>
    <row r="135" spans="1:28">
      <c r="A135" s="81">
        <f t="shared" si="16"/>
        <v>125</v>
      </c>
      <c r="B135" s="93"/>
      <c r="C135" s="93"/>
      <c r="D135" s="93"/>
      <c r="E135" s="84"/>
      <c r="F135" s="118" t="str">
        <f>IF(E135="","",IFERROR(E135/(ROUND(INDEX('1.General Info'!$I$41:$I$48,MATCH('2.Rent Roll'!D135,'1.General Info'!$H$41:$H$48,0))*'1.General Info'!$A$10/50,0)*50),""))</f>
        <v/>
      </c>
      <c r="G135" s="93"/>
      <c r="H135" s="93"/>
      <c r="I135" s="82"/>
      <c r="J135" s="83" t="str">
        <f>IFERROR(HLOOKUP(C135,'1.General Info'!$D$26:$J$32,7,FALSE),"")</f>
        <v/>
      </c>
      <c r="K135" s="145"/>
      <c r="L135" s="84"/>
      <c r="M135" s="85" t="str">
        <f>IFERROR(IF(L135="","",IF(C135="SRO",(SUM(I135:L135)/0.75*12*(1/'1.General Info'!$A$11))/(ROUND(('1.General Info'!$A$10*INDEX('1.General Info'!$C$42:$C$48,MATCH('2.Rent Roll'!C135,'1.General Info'!$A$42:$A$48,0)))/50,0)*50),(SUM(I135:L135)*12*(1/'1.General Info'!$A$11))/(ROUND(('1.General Info'!$A$10*INDEX('1.General Info'!$C$42:$C$48,MATCH('2.Rent Roll'!C135,'1.General Info'!$A$42:$A$48,0)))/50,0)*50))),"")</f>
        <v/>
      </c>
      <c r="N135" s="86" t="str">
        <f t="shared" si="10"/>
        <v/>
      </c>
      <c r="O135" s="86" t="str">
        <f t="shared" si="11"/>
        <v/>
      </c>
      <c r="P135" s="86" t="str">
        <f t="shared" si="12"/>
        <v/>
      </c>
      <c r="Q135" s="94" t="str">
        <f t="shared" si="13"/>
        <v/>
      </c>
      <c r="R135" s="87" t="str">
        <f>IFERROR(IF(C135="SRO",ROUND(ROUND('1.General Info'!$A$10*INDEX('1.General Info'!$C$42:$C$48,MATCH('2.Rent Roll'!C135,'1.General Info'!$A$42:$A$48,0))/50,0)*50*T135/50,0)*50*'1.General Info'!$A$11/12*0.75,ROUND(ROUND('1.General Info'!$A$10*INDEX('1.General Info'!$C$42:$C$48,MATCH('2.Rent Roll'!C135,'1.General Info'!$A$42:$A$48,0))/50,0)*50*T135/50,0)*50*'1.General Info'!$A$11/12),"")</f>
        <v/>
      </c>
      <c r="S135" s="98" t="str">
        <f t="shared" si="14"/>
        <v/>
      </c>
      <c r="T135" s="85" t="str">
        <f t="shared" si="15"/>
        <v/>
      </c>
      <c r="U135" s="83" t="str">
        <f>IFERROR(ROUND(ROUND('1.General Info'!$A$10*INDEX('1.General Info'!$C$42:$C$48,MATCH('2.Rent Roll'!C135,'1.General Info'!$A$42:$A$48,0))/50,0)*50*'2.Rent Roll'!T135/50,0)*50,"")</f>
        <v/>
      </c>
      <c r="V135" s="149" t="str">
        <f>IFERROR(INDEX('1.General Info'!$B$42:$B$48,MATCH('2.Rent Roll'!C135,'1.General Info'!$A$42:$A$48,0)),"")</f>
        <v/>
      </c>
      <c r="X135" s="87" t="str">
        <f>IFERROR(IF(C135="SRO",MAX(MIN(ROUND(ROUND('1.General Info'!$A$10*INDEX('1.General Info'!$C$42:$C$48,MATCH('2.Rent Roll'!C135,'1.General Info'!$A$42:$A$48,0))/50,0)*50*O135/50,0)*50*'1.General Info'!$A$11/12*0.75,IF(Q135="No",ROUND(ROUND('1.General Info'!$A$10*INDEX('1.General Info'!$C$42:$C$48,MATCH('2.Rent Roll'!C135,'1.General Info'!$A$42:$A$48,0))/50,0)*50*P135/50,0)*50*'1.General Info'!$A$11/12*0.75,IFERROR(ROUND(ROUND('1.General Info'!$A$10*INDEX('1.General Info'!$C$42:$C$48,MATCH('2.Rent Roll'!C135,'1.General Info'!$A$42:$A$48,0))/50,0)*50*(MIN(O135,P135)*COUNTIFS($C$11:$C$160,"&lt;&gt;",$Q$11:$Q$160,"Yes")-SUMIFS($M$11:$M$160,$C$11:$C$160,"&lt;&gt;",$Q$11:$Q$160,"Yes")+M135)/50,0)*50*'1.General Info'!$A$11/12*0.75,0))),ROUND(ROUND('1.General Info'!$A$10*INDEX('1.General Info'!$C$42:$C$48,MATCH('2.Rent Roll'!C135,'1.General Info'!$A$42:$A$48,0))/50,0)*50*N135/50,0)*50*'1.General Info'!$A$11/12*0.75),MAX(MIN(ROUND(ROUND('1.General Info'!$A$10*INDEX('1.General Info'!$C$42:$C$48,MATCH('2.Rent Roll'!C135,'1.General Info'!$A$42:$A$48,0))/50,0)*50*O135/50,0)*50*'1.General Info'!$A$11/12,IF(Q135="No",ROUND(ROUND('1.General Info'!$A$10*INDEX('1.General Info'!$C$42:$C$48,MATCH('2.Rent Roll'!C135,'1.General Info'!$A$42:$A$48,0))/50,0)*50*P135/50,0)*50*'1.General Info'!$A$11/12,IFERROR(ROUND(ROUND('1.General Info'!$A$10*INDEX('1.General Info'!$C$42:$C$48,MATCH('2.Rent Roll'!C135,'1.General Info'!$A$42:$A$48,0))/50,0)*50*(MIN(O135,P135)*COUNTIFS($C$11:$C$160,"&lt;&gt;",$Q$11:$Q$160,"Yes")-SUMIFS($M$11:$M$160,$C$11:$C$160,"&lt;&gt;",$Q$11:$Q$160,"Yes")+M135)/50,0)*50*'1.General Info'!$A$11/12,0))),ROUND(ROUND('1.General Info'!$A$10*INDEX('1.General Info'!$C$42:$C$48,MATCH('2.Rent Roll'!C135,'1.General Info'!$A$42:$A$48,0))/50,0)*50*N135/50,0)*50*'1.General Info'!$A$11/12)),"")</f>
        <v/>
      </c>
      <c r="Y135" s="98" t="str">
        <f t="shared" si="17"/>
        <v/>
      </c>
      <c r="Z135" s="85" t="str">
        <f>IFERROR(IF(C135="SRO",(SUM(X135)/0.75*12*(1/'1.General Info'!$A$11))/(ROUND(('1.General Info'!$A$10*INDEX('1.General Info'!$C$42:$C$48,MATCH('2.Rent Roll'!C135,'1.General Info'!$A$42:$A$48,0)))/50,0)*50),(SUM(X135)*12*(1/'1.General Info'!$A$11))/(ROUND(('1.General Info'!$A$10*INDEX('1.General Info'!$C$42:$C$48,MATCH('2.Rent Roll'!C135,'1.General Info'!$A$42:$A$48,0)))/50,0)*50)),"")</f>
        <v/>
      </c>
      <c r="AA135" s="83" t="str">
        <f>IFERROR(ROUND(ROUND('1.General Info'!$A$10*INDEX('1.General Info'!$C$42:$C$48,MATCH('2.Rent Roll'!C135,'1.General Info'!$A$42:$A$48,0))/50,0)*50*'2.Rent Roll'!Z135/50,0)*50,"")</f>
        <v/>
      </c>
      <c r="AB135" s="88" t="str">
        <f>IFERROR(INDEX('1.General Info'!$B$42:$B$48,MATCH('2.Rent Roll'!C135,'1.General Info'!$A$42:$A$48,0)),"")</f>
        <v/>
      </c>
    </row>
    <row r="136" spans="1:28">
      <c r="A136" s="81">
        <f t="shared" si="16"/>
        <v>126</v>
      </c>
      <c r="B136" s="93"/>
      <c r="C136" s="93"/>
      <c r="D136" s="93"/>
      <c r="E136" s="84"/>
      <c r="F136" s="118" t="str">
        <f>IF(E136="","",IFERROR(E136/(ROUND(INDEX('1.General Info'!$I$41:$I$48,MATCH('2.Rent Roll'!D136,'1.General Info'!$H$41:$H$48,0))*'1.General Info'!$A$10/50,0)*50),""))</f>
        <v/>
      </c>
      <c r="G136" s="93"/>
      <c r="H136" s="93"/>
      <c r="I136" s="82"/>
      <c r="J136" s="83" t="str">
        <f>IFERROR(HLOOKUP(C136,'1.General Info'!$D$26:$J$32,7,FALSE),"")</f>
        <v/>
      </c>
      <c r="K136" s="145"/>
      <c r="L136" s="84"/>
      <c r="M136" s="85" t="str">
        <f>IFERROR(IF(L136="","",IF(C136="SRO",(SUM(I136:L136)/0.75*12*(1/'1.General Info'!$A$11))/(ROUND(('1.General Info'!$A$10*INDEX('1.General Info'!$C$42:$C$48,MATCH('2.Rent Roll'!C136,'1.General Info'!$A$42:$A$48,0)))/50,0)*50),(SUM(I136:L136)*12*(1/'1.General Info'!$A$11))/(ROUND(('1.General Info'!$A$10*INDEX('1.General Info'!$C$42:$C$48,MATCH('2.Rent Roll'!C136,'1.General Info'!$A$42:$A$48,0)))/50,0)*50))),"")</f>
        <v/>
      </c>
      <c r="N136" s="86" t="str">
        <f t="shared" si="10"/>
        <v/>
      </c>
      <c r="O136" s="86" t="str">
        <f t="shared" si="11"/>
        <v/>
      </c>
      <c r="P136" s="86" t="str">
        <f t="shared" si="12"/>
        <v/>
      </c>
      <c r="Q136" s="94" t="str">
        <f t="shared" si="13"/>
        <v/>
      </c>
      <c r="R136" s="87" t="str">
        <f>IFERROR(IF(C136="SRO",ROUND(ROUND('1.General Info'!$A$10*INDEX('1.General Info'!$C$42:$C$48,MATCH('2.Rent Roll'!C136,'1.General Info'!$A$42:$A$48,0))/50,0)*50*T136/50,0)*50*'1.General Info'!$A$11/12*0.75,ROUND(ROUND('1.General Info'!$A$10*INDEX('1.General Info'!$C$42:$C$48,MATCH('2.Rent Roll'!C136,'1.General Info'!$A$42:$A$48,0))/50,0)*50*T136/50,0)*50*'1.General Info'!$A$11/12),"")</f>
        <v/>
      </c>
      <c r="S136" s="98" t="str">
        <f t="shared" si="14"/>
        <v/>
      </c>
      <c r="T136" s="85" t="str">
        <f t="shared" si="15"/>
        <v/>
      </c>
      <c r="U136" s="83" t="str">
        <f>IFERROR(ROUND(ROUND('1.General Info'!$A$10*INDEX('1.General Info'!$C$42:$C$48,MATCH('2.Rent Roll'!C136,'1.General Info'!$A$42:$A$48,0))/50,0)*50*'2.Rent Roll'!T136/50,0)*50,"")</f>
        <v/>
      </c>
      <c r="V136" s="149" t="str">
        <f>IFERROR(INDEX('1.General Info'!$B$42:$B$48,MATCH('2.Rent Roll'!C136,'1.General Info'!$A$42:$A$48,0)),"")</f>
        <v/>
      </c>
      <c r="X136" s="87" t="str">
        <f>IFERROR(IF(C136="SRO",MAX(MIN(ROUND(ROUND('1.General Info'!$A$10*INDEX('1.General Info'!$C$42:$C$48,MATCH('2.Rent Roll'!C136,'1.General Info'!$A$42:$A$48,0))/50,0)*50*O136/50,0)*50*'1.General Info'!$A$11/12*0.75,IF(Q136="No",ROUND(ROUND('1.General Info'!$A$10*INDEX('1.General Info'!$C$42:$C$48,MATCH('2.Rent Roll'!C136,'1.General Info'!$A$42:$A$48,0))/50,0)*50*P136/50,0)*50*'1.General Info'!$A$11/12*0.75,IFERROR(ROUND(ROUND('1.General Info'!$A$10*INDEX('1.General Info'!$C$42:$C$48,MATCH('2.Rent Roll'!C136,'1.General Info'!$A$42:$A$48,0))/50,0)*50*(MIN(O136,P136)*COUNTIFS($C$11:$C$160,"&lt;&gt;",$Q$11:$Q$160,"Yes")-SUMIFS($M$11:$M$160,$C$11:$C$160,"&lt;&gt;",$Q$11:$Q$160,"Yes")+M136)/50,0)*50*'1.General Info'!$A$11/12*0.75,0))),ROUND(ROUND('1.General Info'!$A$10*INDEX('1.General Info'!$C$42:$C$48,MATCH('2.Rent Roll'!C136,'1.General Info'!$A$42:$A$48,0))/50,0)*50*N136/50,0)*50*'1.General Info'!$A$11/12*0.75),MAX(MIN(ROUND(ROUND('1.General Info'!$A$10*INDEX('1.General Info'!$C$42:$C$48,MATCH('2.Rent Roll'!C136,'1.General Info'!$A$42:$A$48,0))/50,0)*50*O136/50,0)*50*'1.General Info'!$A$11/12,IF(Q136="No",ROUND(ROUND('1.General Info'!$A$10*INDEX('1.General Info'!$C$42:$C$48,MATCH('2.Rent Roll'!C136,'1.General Info'!$A$42:$A$48,0))/50,0)*50*P136/50,0)*50*'1.General Info'!$A$11/12,IFERROR(ROUND(ROUND('1.General Info'!$A$10*INDEX('1.General Info'!$C$42:$C$48,MATCH('2.Rent Roll'!C136,'1.General Info'!$A$42:$A$48,0))/50,0)*50*(MIN(O136,P136)*COUNTIFS($C$11:$C$160,"&lt;&gt;",$Q$11:$Q$160,"Yes")-SUMIFS($M$11:$M$160,$C$11:$C$160,"&lt;&gt;",$Q$11:$Q$160,"Yes")+M136)/50,0)*50*'1.General Info'!$A$11/12,0))),ROUND(ROUND('1.General Info'!$A$10*INDEX('1.General Info'!$C$42:$C$48,MATCH('2.Rent Roll'!C136,'1.General Info'!$A$42:$A$48,0))/50,0)*50*N136/50,0)*50*'1.General Info'!$A$11/12)),"")</f>
        <v/>
      </c>
      <c r="Y136" s="98" t="str">
        <f t="shared" si="17"/>
        <v/>
      </c>
      <c r="Z136" s="85" t="str">
        <f>IFERROR(IF(C136="SRO",(SUM(X136)/0.75*12*(1/'1.General Info'!$A$11))/(ROUND(('1.General Info'!$A$10*INDEX('1.General Info'!$C$42:$C$48,MATCH('2.Rent Roll'!C136,'1.General Info'!$A$42:$A$48,0)))/50,0)*50),(SUM(X136)*12*(1/'1.General Info'!$A$11))/(ROUND(('1.General Info'!$A$10*INDEX('1.General Info'!$C$42:$C$48,MATCH('2.Rent Roll'!C136,'1.General Info'!$A$42:$A$48,0)))/50,0)*50)),"")</f>
        <v/>
      </c>
      <c r="AA136" s="83" t="str">
        <f>IFERROR(ROUND(ROUND('1.General Info'!$A$10*INDEX('1.General Info'!$C$42:$C$48,MATCH('2.Rent Roll'!C136,'1.General Info'!$A$42:$A$48,0))/50,0)*50*'2.Rent Roll'!Z136/50,0)*50,"")</f>
        <v/>
      </c>
      <c r="AB136" s="88" t="str">
        <f>IFERROR(INDEX('1.General Info'!$B$42:$B$48,MATCH('2.Rent Roll'!C136,'1.General Info'!$A$42:$A$48,0)),"")</f>
        <v/>
      </c>
    </row>
    <row r="137" spans="1:28">
      <c r="A137" s="81">
        <f t="shared" si="16"/>
        <v>127</v>
      </c>
      <c r="B137" s="93"/>
      <c r="C137" s="93"/>
      <c r="D137" s="93"/>
      <c r="E137" s="84"/>
      <c r="F137" s="118" t="str">
        <f>IF(E137="","",IFERROR(E137/(ROUND(INDEX('1.General Info'!$I$41:$I$48,MATCH('2.Rent Roll'!D137,'1.General Info'!$H$41:$H$48,0))*'1.General Info'!$A$10/50,0)*50),""))</f>
        <v/>
      </c>
      <c r="G137" s="93"/>
      <c r="H137" s="93"/>
      <c r="I137" s="82"/>
      <c r="J137" s="83" t="str">
        <f>IFERROR(HLOOKUP(C137,'1.General Info'!$D$26:$J$32,7,FALSE),"")</f>
        <v/>
      </c>
      <c r="K137" s="145"/>
      <c r="L137" s="84"/>
      <c r="M137" s="85" t="str">
        <f>IFERROR(IF(L137="","",IF(C137="SRO",(SUM(I137:L137)/0.75*12*(1/'1.General Info'!$A$11))/(ROUND(('1.General Info'!$A$10*INDEX('1.General Info'!$C$42:$C$48,MATCH('2.Rent Roll'!C137,'1.General Info'!$A$42:$A$48,0)))/50,0)*50),(SUM(I137:L137)*12*(1/'1.General Info'!$A$11))/(ROUND(('1.General Info'!$A$10*INDEX('1.General Info'!$C$42:$C$48,MATCH('2.Rent Roll'!C137,'1.General Info'!$A$42:$A$48,0)))/50,0)*50))),"")</f>
        <v/>
      </c>
      <c r="N137" s="86" t="str">
        <f t="shared" si="10"/>
        <v/>
      </c>
      <c r="O137" s="86" t="str">
        <f t="shared" si="11"/>
        <v/>
      </c>
      <c r="P137" s="86" t="str">
        <f t="shared" si="12"/>
        <v/>
      </c>
      <c r="Q137" s="94" t="str">
        <f t="shared" si="13"/>
        <v/>
      </c>
      <c r="R137" s="87" t="str">
        <f>IFERROR(IF(C137="SRO",ROUND(ROUND('1.General Info'!$A$10*INDEX('1.General Info'!$C$42:$C$48,MATCH('2.Rent Roll'!C137,'1.General Info'!$A$42:$A$48,0))/50,0)*50*T137/50,0)*50*'1.General Info'!$A$11/12*0.75,ROUND(ROUND('1.General Info'!$A$10*INDEX('1.General Info'!$C$42:$C$48,MATCH('2.Rent Roll'!C137,'1.General Info'!$A$42:$A$48,0))/50,0)*50*T137/50,0)*50*'1.General Info'!$A$11/12),"")</f>
        <v/>
      </c>
      <c r="S137" s="98" t="str">
        <f t="shared" si="14"/>
        <v/>
      </c>
      <c r="T137" s="85" t="str">
        <f t="shared" si="15"/>
        <v/>
      </c>
      <c r="U137" s="83" t="str">
        <f>IFERROR(ROUND(ROUND('1.General Info'!$A$10*INDEX('1.General Info'!$C$42:$C$48,MATCH('2.Rent Roll'!C137,'1.General Info'!$A$42:$A$48,0))/50,0)*50*'2.Rent Roll'!T137/50,0)*50,"")</f>
        <v/>
      </c>
      <c r="V137" s="149" t="str">
        <f>IFERROR(INDEX('1.General Info'!$B$42:$B$48,MATCH('2.Rent Roll'!C137,'1.General Info'!$A$42:$A$48,0)),"")</f>
        <v/>
      </c>
      <c r="X137" s="87" t="str">
        <f>IFERROR(IF(C137="SRO",MAX(MIN(ROUND(ROUND('1.General Info'!$A$10*INDEX('1.General Info'!$C$42:$C$48,MATCH('2.Rent Roll'!C137,'1.General Info'!$A$42:$A$48,0))/50,0)*50*O137/50,0)*50*'1.General Info'!$A$11/12*0.75,IF(Q137="No",ROUND(ROUND('1.General Info'!$A$10*INDEX('1.General Info'!$C$42:$C$48,MATCH('2.Rent Roll'!C137,'1.General Info'!$A$42:$A$48,0))/50,0)*50*P137/50,0)*50*'1.General Info'!$A$11/12*0.75,IFERROR(ROUND(ROUND('1.General Info'!$A$10*INDEX('1.General Info'!$C$42:$C$48,MATCH('2.Rent Roll'!C137,'1.General Info'!$A$42:$A$48,0))/50,0)*50*(MIN(O137,P137)*COUNTIFS($C$11:$C$160,"&lt;&gt;",$Q$11:$Q$160,"Yes")-SUMIFS($M$11:$M$160,$C$11:$C$160,"&lt;&gt;",$Q$11:$Q$160,"Yes")+M137)/50,0)*50*'1.General Info'!$A$11/12*0.75,0))),ROUND(ROUND('1.General Info'!$A$10*INDEX('1.General Info'!$C$42:$C$48,MATCH('2.Rent Roll'!C137,'1.General Info'!$A$42:$A$48,0))/50,0)*50*N137/50,0)*50*'1.General Info'!$A$11/12*0.75),MAX(MIN(ROUND(ROUND('1.General Info'!$A$10*INDEX('1.General Info'!$C$42:$C$48,MATCH('2.Rent Roll'!C137,'1.General Info'!$A$42:$A$48,0))/50,0)*50*O137/50,0)*50*'1.General Info'!$A$11/12,IF(Q137="No",ROUND(ROUND('1.General Info'!$A$10*INDEX('1.General Info'!$C$42:$C$48,MATCH('2.Rent Roll'!C137,'1.General Info'!$A$42:$A$48,0))/50,0)*50*P137/50,0)*50*'1.General Info'!$A$11/12,IFERROR(ROUND(ROUND('1.General Info'!$A$10*INDEX('1.General Info'!$C$42:$C$48,MATCH('2.Rent Roll'!C137,'1.General Info'!$A$42:$A$48,0))/50,0)*50*(MIN(O137,P137)*COUNTIFS($C$11:$C$160,"&lt;&gt;",$Q$11:$Q$160,"Yes")-SUMIFS($M$11:$M$160,$C$11:$C$160,"&lt;&gt;",$Q$11:$Q$160,"Yes")+M137)/50,0)*50*'1.General Info'!$A$11/12,0))),ROUND(ROUND('1.General Info'!$A$10*INDEX('1.General Info'!$C$42:$C$48,MATCH('2.Rent Roll'!C137,'1.General Info'!$A$42:$A$48,0))/50,0)*50*N137/50,0)*50*'1.General Info'!$A$11/12)),"")</f>
        <v/>
      </c>
      <c r="Y137" s="98" t="str">
        <f t="shared" si="17"/>
        <v/>
      </c>
      <c r="Z137" s="85" t="str">
        <f>IFERROR(IF(C137="SRO",(SUM(X137)/0.75*12*(1/'1.General Info'!$A$11))/(ROUND(('1.General Info'!$A$10*INDEX('1.General Info'!$C$42:$C$48,MATCH('2.Rent Roll'!C137,'1.General Info'!$A$42:$A$48,0)))/50,0)*50),(SUM(X137)*12*(1/'1.General Info'!$A$11))/(ROUND(('1.General Info'!$A$10*INDEX('1.General Info'!$C$42:$C$48,MATCH('2.Rent Roll'!C137,'1.General Info'!$A$42:$A$48,0)))/50,0)*50)),"")</f>
        <v/>
      </c>
      <c r="AA137" s="83" t="str">
        <f>IFERROR(ROUND(ROUND('1.General Info'!$A$10*INDEX('1.General Info'!$C$42:$C$48,MATCH('2.Rent Roll'!C137,'1.General Info'!$A$42:$A$48,0))/50,0)*50*'2.Rent Roll'!Z137/50,0)*50,"")</f>
        <v/>
      </c>
      <c r="AB137" s="88" t="str">
        <f>IFERROR(INDEX('1.General Info'!$B$42:$B$48,MATCH('2.Rent Roll'!C137,'1.General Info'!$A$42:$A$48,0)),"")</f>
        <v/>
      </c>
    </row>
    <row r="138" spans="1:28">
      <c r="A138" s="81">
        <f t="shared" si="16"/>
        <v>128</v>
      </c>
      <c r="B138" s="93"/>
      <c r="C138" s="93"/>
      <c r="D138" s="93"/>
      <c r="E138" s="84"/>
      <c r="F138" s="118" t="str">
        <f>IF(E138="","",IFERROR(E138/(ROUND(INDEX('1.General Info'!$I$41:$I$48,MATCH('2.Rent Roll'!D138,'1.General Info'!$H$41:$H$48,0))*'1.General Info'!$A$10/50,0)*50),""))</f>
        <v/>
      </c>
      <c r="G138" s="93"/>
      <c r="H138" s="93"/>
      <c r="I138" s="82"/>
      <c r="J138" s="83" t="str">
        <f>IFERROR(HLOOKUP(C138,'1.General Info'!$D$26:$J$32,7,FALSE),"")</f>
        <v/>
      </c>
      <c r="K138" s="145"/>
      <c r="L138" s="84"/>
      <c r="M138" s="85" t="str">
        <f>IFERROR(IF(L138="","",IF(C138="SRO",(SUM(I138:L138)/0.75*12*(1/'1.General Info'!$A$11))/(ROUND(('1.General Info'!$A$10*INDEX('1.General Info'!$C$42:$C$48,MATCH('2.Rent Roll'!C138,'1.General Info'!$A$42:$A$48,0)))/50,0)*50),(SUM(I138:L138)*12*(1/'1.General Info'!$A$11))/(ROUND(('1.General Info'!$A$10*INDEX('1.General Info'!$C$42:$C$48,MATCH('2.Rent Roll'!C138,'1.General Info'!$A$42:$A$48,0)))/50,0)*50))),"")</f>
        <v/>
      </c>
      <c r="N138" s="86" t="str">
        <f t="shared" si="10"/>
        <v/>
      </c>
      <c r="O138" s="86" t="str">
        <f t="shared" si="11"/>
        <v/>
      </c>
      <c r="P138" s="86" t="str">
        <f t="shared" si="12"/>
        <v/>
      </c>
      <c r="Q138" s="94" t="str">
        <f t="shared" si="13"/>
        <v/>
      </c>
      <c r="R138" s="87" t="str">
        <f>IFERROR(IF(C138="SRO",ROUND(ROUND('1.General Info'!$A$10*INDEX('1.General Info'!$C$42:$C$48,MATCH('2.Rent Roll'!C138,'1.General Info'!$A$42:$A$48,0))/50,0)*50*T138/50,0)*50*'1.General Info'!$A$11/12*0.75,ROUND(ROUND('1.General Info'!$A$10*INDEX('1.General Info'!$C$42:$C$48,MATCH('2.Rent Roll'!C138,'1.General Info'!$A$42:$A$48,0))/50,0)*50*T138/50,0)*50*'1.General Info'!$A$11/12),"")</f>
        <v/>
      </c>
      <c r="S138" s="98" t="str">
        <f t="shared" si="14"/>
        <v/>
      </c>
      <c r="T138" s="85" t="str">
        <f t="shared" si="15"/>
        <v/>
      </c>
      <c r="U138" s="83" t="str">
        <f>IFERROR(ROUND(ROUND('1.General Info'!$A$10*INDEX('1.General Info'!$C$42:$C$48,MATCH('2.Rent Roll'!C138,'1.General Info'!$A$42:$A$48,0))/50,0)*50*'2.Rent Roll'!T138/50,0)*50,"")</f>
        <v/>
      </c>
      <c r="V138" s="149" t="str">
        <f>IFERROR(INDEX('1.General Info'!$B$42:$B$48,MATCH('2.Rent Roll'!C138,'1.General Info'!$A$42:$A$48,0)),"")</f>
        <v/>
      </c>
      <c r="X138" s="87" t="str">
        <f>IFERROR(IF(C138="SRO",MAX(MIN(ROUND(ROUND('1.General Info'!$A$10*INDEX('1.General Info'!$C$42:$C$48,MATCH('2.Rent Roll'!C138,'1.General Info'!$A$42:$A$48,0))/50,0)*50*O138/50,0)*50*'1.General Info'!$A$11/12*0.75,IF(Q138="No",ROUND(ROUND('1.General Info'!$A$10*INDEX('1.General Info'!$C$42:$C$48,MATCH('2.Rent Roll'!C138,'1.General Info'!$A$42:$A$48,0))/50,0)*50*P138/50,0)*50*'1.General Info'!$A$11/12*0.75,IFERROR(ROUND(ROUND('1.General Info'!$A$10*INDEX('1.General Info'!$C$42:$C$48,MATCH('2.Rent Roll'!C138,'1.General Info'!$A$42:$A$48,0))/50,0)*50*(MIN(O138,P138)*COUNTIFS($C$11:$C$160,"&lt;&gt;",$Q$11:$Q$160,"Yes")-SUMIFS($M$11:$M$160,$C$11:$C$160,"&lt;&gt;",$Q$11:$Q$160,"Yes")+M138)/50,0)*50*'1.General Info'!$A$11/12*0.75,0))),ROUND(ROUND('1.General Info'!$A$10*INDEX('1.General Info'!$C$42:$C$48,MATCH('2.Rent Roll'!C138,'1.General Info'!$A$42:$A$48,0))/50,0)*50*N138/50,0)*50*'1.General Info'!$A$11/12*0.75),MAX(MIN(ROUND(ROUND('1.General Info'!$A$10*INDEX('1.General Info'!$C$42:$C$48,MATCH('2.Rent Roll'!C138,'1.General Info'!$A$42:$A$48,0))/50,0)*50*O138/50,0)*50*'1.General Info'!$A$11/12,IF(Q138="No",ROUND(ROUND('1.General Info'!$A$10*INDEX('1.General Info'!$C$42:$C$48,MATCH('2.Rent Roll'!C138,'1.General Info'!$A$42:$A$48,0))/50,0)*50*P138/50,0)*50*'1.General Info'!$A$11/12,IFERROR(ROUND(ROUND('1.General Info'!$A$10*INDEX('1.General Info'!$C$42:$C$48,MATCH('2.Rent Roll'!C138,'1.General Info'!$A$42:$A$48,0))/50,0)*50*(MIN(O138,P138)*COUNTIFS($C$11:$C$160,"&lt;&gt;",$Q$11:$Q$160,"Yes")-SUMIFS($M$11:$M$160,$C$11:$C$160,"&lt;&gt;",$Q$11:$Q$160,"Yes")+M138)/50,0)*50*'1.General Info'!$A$11/12,0))),ROUND(ROUND('1.General Info'!$A$10*INDEX('1.General Info'!$C$42:$C$48,MATCH('2.Rent Roll'!C138,'1.General Info'!$A$42:$A$48,0))/50,0)*50*N138/50,0)*50*'1.General Info'!$A$11/12)),"")</f>
        <v/>
      </c>
      <c r="Y138" s="98" t="str">
        <f t="shared" si="17"/>
        <v/>
      </c>
      <c r="Z138" s="85" t="str">
        <f>IFERROR(IF(C138="SRO",(SUM(X138)/0.75*12*(1/'1.General Info'!$A$11))/(ROUND(('1.General Info'!$A$10*INDEX('1.General Info'!$C$42:$C$48,MATCH('2.Rent Roll'!C138,'1.General Info'!$A$42:$A$48,0)))/50,0)*50),(SUM(X138)*12*(1/'1.General Info'!$A$11))/(ROUND(('1.General Info'!$A$10*INDEX('1.General Info'!$C$42:$C$48,MATCH('2.Rent Roll'!C138,'1.General Info'!$A$42:$A$48,0)))/50,0)*50)),"")</f>
        <v/>
      </c>
      <c r="AA138" s="83" t="str">
        <f>IFERROR(ROUND(ROUND('1.General Info'!$A$10*INDEX('1.General Info'!$C$42:$C$48,MATCH('2.Rent Roll'!C138,'1.General Info'!$A$42:$A$48,0))/50,0)*50*'2.Rent Roll'!Z138/50,0)*50,"")</f>
        <v/>
      </c>
      <c r="AB138" s="88" t="str">
        <f>IFERROR(INDEX('1.General Info'!$B$42:$B$48,MATCH('2.Rent Roll'!C138,'1.General Info'!$A$42:$A$48,0)),"")</f>
        <v/>
      </c>
    </row>
    <row r="139" spans="1:28">
      <c r="A139" s="81">
        <f t="shared" si="16"/>
        <v>129</v>
      </c>
      <c r="B139" s="93"/>
      <c r="C139" s="93"/>
      <c r="D139" s="93"/>
      <c r="E139" s="84"/>
      <c r="F139" s="118" t="str">
        <f>IF(E139="","",IFERROR(E139/(ROUND(INDEX('1.General Info'!$I$41:$I$48,MATCH('2.Rent Roll'!D139,'1.General Info'!$H$41:$H$48,0))*'1.General Info'!$A$10/50,0)*50),""))</f>
        <v/>
      </c>
      <c r="G139" s="93"/>
      <c r="H139" s="93"/>
      <c r="I139" s="82"/>
      <c r="J139" s="83" t="str">
        <f>IFERROR(HLOOKUP(C139,'1.General Info'!$D$26:$J$32,7,FALSE),"")</f>
        <v/>
      </c>
      <c r="K139" s="145"/>
      <c r="L139" s="84"/>
      <c r="M139" s="85" t="str">
        <f>IFERROR(IF(L139="","",IF(C139="SRO",(SUM(I139:L139)/0.75*12*(1/'1.General Info'!$A$11))/(ROUND(('1.General Info'!$A$10*INDEX('1.General Info'!$C$42:$C$48,MATCH('2.Rent Roll'!C139,'1.General Info'!$A$42:$A$48,0)))/50,0)*50),(SUM(I139:L139)*12*(1/'1.General Info'!$A$11))/(ROUND(('1.General Info'!$A$10*INDEX('1.General Info'!$C$42:$C$48,MATCH('2.Rent Roll'!C139,'1.General Info'!$A$42:$A$48,0)))/50,0)*50))),"")</f>
        <v/>
      </c>
      <c r="N139" s="86" t="str">
        <f t="shared" si="10"/>
        <v/>
      </c>
      <c r="O139" s="86" t="str">
        <f t="shared" si="11"/>
        <v/>
      </c>
      <c r="P139" s="86" t="str">
        <f t="shared" si="12"/>
        <v/>
      </c>
      <c r="Q139" s="94" t="str">
        <f t="shared" si="13"/>
        <v/>
      </c>
      <c r="R139" s="87" t="str">
        <f>IFERROR(IF(C139="SRO",ROUND(ROUND('1.General Info'!$A$10*INDEX('1.General Info'!$C$42:$C$48,MATCH('2.Rent Roll'!C139,'1.General Info'!$A$42:$A$48,0))/50,0)*50*T139/50,0)*50*'1.General Info'!$A$11/12*0.75,ROUND(ROUND('1.General Info'!$A$10*INDEX('1.General Info'!$C$42:$C$48,MATCH('2.Rent Roll'!C139,'1.General Info'!$A$42:$A$48,0))/50,0)*50*T139/50,0)*50*'1.General Info'!$A$11/12),"")</f>
        <v/>
      </c>
      <c r="S139" s="98" t="str">
        <f t="shared" si="14"/>
        <v/>
      </c>
      <c r="T139" s="85" t="str">
        <f t="shared" si="15"/>
        <v/>
      </c>
      <c r="U139" s="83" t="str">
        <f>IFERROR(ROUND(ROUND('1.General Info'!$A$10*INDEX('1.General Info'!$C$42:$C$48,MATCH('2.Rent Roll'!C139,'1.General Info'!$A$42:$A$48,0))/50,0)*50*'2.Rent Roll'!T139/50,0)*50,"")</f>
        <v/>
      </c>
      <c r="V139" s="149" t="str">
        <f>IFERROR(INDEX('1.General Info'!$B$42:$B$48,MATCH('2.Rent Roll'!C139,'1.General Info'!$A$42:$A$48,0)),"")</f>
        <v/>
      </c>
      <c r="X139" s="87" t="str">
        <f>IFERROR(IF(C139="SRO",MAX(MIN(ROUND(ROUND('1.General Info'!$A$10*INDEX('1.General Info'!$C$42:$C$48,MATCH('2.Rent Roll'!C139,'1.General Info'!$A$42:$A$48,0))/50,0)*50*O139/50,0)*50*'1.General Info'!$A$11/12*0.75,IF(Q139="No",ROUND(ROUND('1.General Info'!$A$10*INDEX('1.General Info'!$C$42:$C$48,MATCH('2.Rent Roll'!C139,'1.General Info'!$A$42:$A$48,0))/50,0)*50*P139/50,0)*50*'1.General Info'!$A$11/12*0.75,IFERROR(ROUND(ROUND('1.General Info'!$A$10*INDEX('1.General Info'!$C$42:$C$48,MATCH('2.Rent Roll'!C139,'1.General Info'!$A$42:$A$48,0))/50,0)*50*(MIN(O139,P139)*COUNTIFS($C$11:$C$160,"&lt;&gt;",$Q$11:$Q$160,"Yes")-SUMIFS($M$11:$M$160,$C$11:$C$160,"&lt;&gt;",$Q$11:$Q$160,"Yes")+M139)/50,0)*50*'1.General Info'!$A$11/12*0.75,0))),ROUND(ROUND('1.General Info'!$A$10*INDEX('1.General Info'!$C$42:$C$48,MATCH('2.Rent Roll'!C139,'1.General Info'!$A$42:$A$48,0))/50,0)*50*N139/50,0)*50*'1.General Info'!$A$11/12*0.75),MAX(MIN(ROUND(ROUND('1.General Info'!$A$10*INDEX('1.General Info'!$C$42:$C$48,MATCH('2.Rent Roll'!C139,'1.General Info'!$A$42:$A$48,0))/50,0)*50*O139/50,0)*50*'1.General Info'!$A$11/12,IF(Q139="No",ROUND(ROUND('1.General Info'!$A$10*INDEX('1.General Info'!$C$42:$C$48,MATCH('2.Rent Roll'!C139,'1.General Info'!$A$42:$A$48,0))/50,0)*50*P139/50,0)*50*'1.General Info'!$A$11/12,IFERROR(ROUND(ROUND('1.General Info'!$A$10*INDEX('1.General Info'!$C$42:$C$48,MATCH('2.Rent Roll'!C139,'1.General Info'!$A$42:$A$48,0))/50,0)*50*(MIN(O139,P139)*COUNTIFS($C$11:$C$160,"&lt;&gt;",$Q$11:$Q$160,"Yes")-SUMIFS($M$11:$M$160,$C$11:$C$160,"&lt;&gt;",$Q$11:$Q$160,"Yes")+M139)/50,0)*50*'1.General Info'!$A$11/12,0))),ROUND(ROUND('1.General Info'!$A$10*INDEX('1.General Info'!$C$42:$C$48,MATCH('2.Rent Roll'!C139,'1.General Info'!$A$42:$A$48,0))/50,0)*50*N139/50,0)*50*'1.General Info'!$A$11/12)),"")</f>
        <v/>
      </c>
      <c r="Y139" s="98" t="str">
        <f t="shared" ref="Y139:Y160" si="18">IFERROR(IF(X139="","",X139-J139),"")</f>
        <v/>
      </c>
      <c r="Z139" s="85" t="str">
        <f>IFERROR(IF(C139="SRO",(SUM(X139)/0.75*12*(1/'1.General Info'!$A$11))/(ROUND(('1.General Info'!$A$10*INDEX('1.General Info'!$C$42:$C$48,MATCH('2.Rent Roll'!C139,'1.General Info'!$A$42:$A$48,0)))/50,0)*50),(SUM(X139)*12*(1/'1.General Info'!$A$11))/(ROUND(('1.General Info'!$A$10*INDEX('1.General Info'!$C$42:$C$48,MATCH('2.Rent Roll'!C139,'1.General Info'!$A$42:$A$48,0)))/50,0)*50)),"")</f>
        <v/>
      </c>
      <c r="AA139" s="83" t="str">
        <f>IFERROR(ROUND(ROUND('1.General Info'!$A$10*INDEX('1.General Info'!$C$42:$C$48,MATCH('2.Rent Roll'!C139,'1.General Info'!$A$42:$A$48,0))/50,0)*50*'2.Rent Roll'!Z139/50,0)*50,"")</f>
        <v/>
      </c>
      <c r="AB139" s="88" t="str">
        <f>IFERROR(INDEX('1.General Info'!$B$42:$B$48,MATCH('2.Rent Roll'!C139,'1.General Info'!$A$42:$A$48,0)),"")</f>
        <v/>
      </c>
    </row>
    <row r="140" spans="1:28">
      <c r="A140" s="81">
        <f t="shared" si="16"/>
        <v>130</v>
      </c>
      <c r="B140" s="93"/>
      <c r="C140" s="93"/>
      <c r="D140" s="93"/>
      <c r="E140" s="84"/>
      <c r="F140" s="118" t="str">
        <f>IF(E140="","",IFERROR(E140/(ROUND(INDEX('1.General Info'!$I$41:$I$48,MATCH('2.Rent Roll'!D140,'1.General Info'!$H$41:$H$48,0))*'1.General Info'!$A$10/50,0)*50),""))</f>
        <v/>
      </c>
      <c r="G140" s="93"/>
      <c r="H140" s="93"/>
      <c r="I140" s="82"/>
      <c r="J140" s="83" t="str">
        <f>IFERROR(HLOOKUP(C140,'1.General Info'!$D$26:$J$32,7,FALSE),"")</f>
        <v/>
      </c>
      <c r="K140" s="145"/>
      <c r="L140" s="84"/>
      <c r="M140" s="85" t="str">
        <f>IFERROR(IF(L140="","",IF(C140="SRO",(SUM(I140:L140)/0.75*12*(1/'1.General Info'!$A$11))/(ROUND(('1.General Info'!$A$10*INDEX('1.General Info'!$C$42:$C$48,MATCH('2.Rent Roll'!C140,'1.General Info'!$A$42:$A$48,0)))/50,0)*50),(SUM(I140:L140)*12*(1/'1.General Info'!$A$11))/(ROUND(('1.General Info'!$A$10*INDEX('1.General Info'!$C$42:$C$48,MATCH('2.Rent Roll'!C140,'1.General Info'!$A$42:$A$48,0)))/50,0)*50))),"")</f>
        <v/>
      </c>
      <c r="N140" s="86" t="str">
        <f t="shared" ref="N140:N160" si="19">IF($C140="","",30%)</f>
        <v/>
      </c>
      <c r="O140" s="86" t="str">
        <f t="shared" ref="O140:O160" si="20">IF($C140="","",120%)</f>
        <v/>
      </c>
      <c r="P140" s="86" t="str">
        <f t="shared" ref="P140:P160" si="21">IF($C140="","",80%)</f>
        <v/>
      </c>
      <c r="Q140" s="94" t="str">
        <f t="shared" ref="Q140:Q160" si="22">IF($C140="","","Yes")</f>
        <v/>
      </c>
      <c r="R140" s="87" t="str">
        <f>IFERROR(IF(C140="SRO",ROUND(ROUND('1.General Info'!$A$10*INDEX('1.General Info'!$C$42:$C$48,MATCH('2.Rent Roll'!C140,'1.General Info'!$A$42:$A$48,0))/50,0)*50*T140/50,0)*50*'1.General Info'!$A$11/12*0.75,ROUND(ROUND('1.General Info'!$A$10*INDEX('1.General Info'!$C$42:$C$48,MATCH('2.Rent Roll'!C140,'1.General Info'!$A$42:$A$48,0))/50,0)*50*T140/50,0)*50*'1.General Info'!$A$11/12),"")</f>
        <v/>
      </c>
      <c r="S140" s="98" t="str">
        <f t="shared" ref="S140:S160" si="23">IFERROR(IF(R140="","",R140-J140),"")</f>
        <v/>
      </c>
      <c r="T140" s="85" t="str">
        <f t="shared" ref="T140:T160" si="24">IFERROR(ROUND(Z140,2),"")</f>
        <v/>
      </c>
      <c r="U140" s="83" t="str">
        <f>IFERROR(ROUND(ROUND('1.General Info'!$A$10*INDEX('1.General Info'!$C$42:$C$48,MATCH('2.Rent Roll'!C140,'1.General Info'!$A$42:$A$48,0))/50,0)*50*'2.Rent Roll'!T140/50,0)*50,"")</f>
        <v/>
      </c>
      <c r="V140" s="149" t="str">
        <f>IFERROR(INDEX('1.General Info'!$B$42:$B$48,MATCH('2.Rent Roll'!C140,'1.General Info'!$A$42:$A$48,0)),"")</f>
        <v/>
      </c>
      <c r="X140" s="87" t="str">
        <f>IFERROR(IF(C140="SRO",MAX(MIN(ROUND(ROUND('1.General Info'!$A$10*INDEX('1.General Info'!$C$42:$C$48,MATCH('2.Rent Roll'!C140,'1.General Info'!$A$42:$A$48,0))/50,0)*50*O140/50,0)*50*'1.General Info'!$A$11/12*0.75,IF(Q140="No",ROUND(ROUND('1.General Info'!$A$10*INDEX('1.General Info'!$C$42:$C$48,MATCH('2.Rent Roll'!C140,'1.General Info'!$A$42:$A$48,0))/50,0)*50*P140/50,0)*50*'1.General Info'!$A$11/12*0.75,IFERROR(ROUND(ROUND('1.General Info'!$A$10*INDEX('1.General Info'!$C$42:$C$48,MATCH('2.Rent Roll'!C140,'1.General Info'!$A$42:$A$48,0))/50,0)*50*(MIN(O140,P140)*COUNTIFS($C$11:$C$160,"&lt;&gt;",$Q$11:$Q$160,"Yes")-SUMIFS($M$11:$M$160,$C$11:$C$160,"&lt;&gt;",$Q$11:$Q$160,"Yes")+M140)/50,0)*50*'1.General Info'!$A$11/12*0.75,0))),ROUND(ROUND('1.General Info'!$A$10*INDEX('1.General Info'!$C$42:$C$48,MATCH('2.Rent Roll'!C140,'1.General Info'!$A$42:$A$48,0))/50,0)*50*N140/50,0)*50*'1.General Info'!$A$11/12*0.75),MAX(MIN(ROUND(ROUND('1.General Info'!$A$10*INDEX('1.General Info'!$C$42:$C$48,MATCH('2.Rent Roll'!C140,'1.General Info'!$A$42:$A$48,0))/50,0)*50*O140/50,0)*50*'1.General Info'!$A$11/12,IF(Q140="No",ROUND(ROUND('1.General Info'!$A$10*INDEX('1.General Info'!$C$42:$C$48,MATCH('2.Rent Roll'!C140,'1.General Info'!$A$42:$A$48,0))/50,0)*50*P140/50,0)*50*'1.General Info'!$A$11/12,IFERROR(ROUND(ROUND('1.General Info'!$A$10*INDEX('1.General Info'!$C$42:$C$48,MATCH('2.Rent Roll'!C140,'1.General Info'!$A$42:$A$48,0))/50,0)*50*(MIN(O140,P140)*COUNTIFS($C$11:$C$160,"&lt;&gt;",$Q$11:$Q$160,"Yes")-SUMIFS($M$11:$M$160,$C$11:$C$160,"&lt;&gt;",$Q$11:$Q$160,"Yes")+M140)/50,0)*50*'1.General Info'!$A$11/12,0))),ROUND(ROUND('1.General Info'!$A$10*INDEX('1.General Info'!$C$42:$C$48,MATCH('2.Rent Roll'!C140,'1.General Info'!$A$42:$A$48,0))/50,0)*50*N140/50,0)*50*'1.General Info'!$A$11/12)),"")</f>
        <v/>
      </c>
      <c r="Y140" s="98" t="str">
        <f t="shared" si="18"/>
        <v/>
      </c>
      <c r="Z140" s="85" t="str">
        <f>IFERROR(IF(C140="SRO",(SUM(X140)/0.75*12*(1/'1.General Info'!$A$11))/(ROUND(('1.General Info'!$A$10*INDEX('1.General Info'!$C$42:$C$48,MATCH('2.Rent Roll'!C140,'1.General Info'!$A$42:$A$48,0)))/50,0)*50),(SUM(X140)*12*(1/'1.General Info'!$A$11))/(ROUND(('1.General Info'!$A$10*INDEX('1.General Info'!$C$42:$C$48,MATCH('2.Rent Roll'!C140,'1.General Info'!$A$42:$A$48,0)))/50,0)*50)),"")</f>
        <v/>
      </c>
      <c r="AA140" s="83" t="str">
        <f>IFERROR(ROUND(ROUND('1.General Info'!$A$10*INDEX('1.General Info'!$C$42:$C$48,MATCH('2.Rent Roll'!C140,'1.General Info'!$A$42:$A$48,0))/50,0)*50*'2.Rent Roll'!Z140/50,0)*50,"")</f>
        <v/>
      </c>
      <c r="AB140" s="88" t="str">
        <f>IFERROR(INDEX('1.General Info'!$B$42:$B$48,MATCH('2.Rent Roll'!C140,'1.General Info'!$A$42:$A$48,0)),"")</f>
        <v/>
      </c>
    </row>
    <row r="141" spans="1:28">
      <c r="A141" s="81">
        <f t="shared" ref="A141:A160" si="25">A140+1</f>
        <v>131</v>
      </c>
      <c r="B141" s="93"/>
      <c r="C141" s="93"/>
      <c r="D141" s="93"/>
      <c r="E141" s="84"/>
      <c r="F141" s="118" t="str">
        <f>IF(E141="","",IFERROR(E141/(ROUND(INDEX('1.General Info'!$I$41:$I$48,MATCH('2.Rent Roll'!D141,'1.General Info'!$H$41:$H$48,0))*'1.General Info'!$A$10/50,0)*50),""))</f>
        <v/>
      </c>
      <c r="G141" s="93"/>
      <c r="H141" s="93"/>
      <c r="I141" s="82"/>
      <c r="J141" s="83" t="str">
        <f>IFERROR(HLOOKUP(C141,'1.General Info'!$D$26:$J$32,7,FALSE),"")</f>
        <v/>
      </c>
      <c r="K141" s="145"/>
      <c r="L141" s="84"/>
      <c r="M141" s="85" t="str">
        <f>IFERROR(IF(L141="","",IF(C141="SRO",(SUM(I141:L141)/0.75*12*(1/'1.General Info'!$A$11))/(ROUND(('1.General Info'!$A$10*INDEX('1.General Info'!$C$42:$C$48,MATCH('2.Rent Roll'!C141,'1.General Info'!$A$42:$A$48,0)))/50,0)*50),(SUM(I141:L141)*12*(1/'1.General Info'!$A$11))/(ROUND(('1.General Info'!$A$10*INDEX('1.General Info'!$C$42:$C$48,MATCH('2.Rent Roll'!C141,'1.General Info'!$A$42:$A$48,0)))/50,0)*50))),"")</f>
        <v/>
      </c>
      <c r="N141" s="86" t="str">
        <f t="shared" si="19"/>
        <v/>
      </c>
      <c r="O141" s="86" t="str">
        <f t="shared" si="20"/>
        <v/>
      </c>
      <c r="P141" s="86" t="str">
        <f t="shared" si="21"/>
        <v/>
      </c>
      <c r="Q141" s="94" t="str">
        <f t="shared" si="22"/>
        <v/>
      </c>
      <c r="R141" s="87" t="str">
        <f>IFERROR(IF(C141="SRO",ROUND(ROUND('1.General Info'!$A$10*INDEX('1.General Info'!$C$42:$C$48,MATCH('2.Rent Roll'!C141,'1.General Info'!$A$42:$A$48,0))/50,0)*50*T141/50,0)*50*'1.General Info'!$A$11/12*0.75,ROUND(ROUND('1.General Info'!$A$10*INDEX('1.General Info'!$C$42:$C$48,MATCH('2.Rent Roll'!C141,'1.General Info'!$A$42:$A$48,0))/50,0)*50*T141/50,0)*50*'1.General Info'!$A$11/12),"")</f>
        <v/>
      </c>
      <c r="S141" s="98" t="str">
        <f t="shared" si="23"/>
        <v/>
      </c>
      <c r="T141" s="85" t="str">
        <f t="shared" si="24"/>
        <v/>
      </c>
      <c r="U141" s="83" t="str">
        <f>IFERROR(ROUND(ROUND('1.General Info'!$A$10*INDEX('1.General Info'!$C$42:$C$48,MATCH('2.Rent Roll'!C141,'1.General Info'!$A$42:$A$48,0))/50,0)*50*'2.Rent Roll'!T141/50,0)*50,"")</f>
        <v/>
      </c>
      <c r="V141" s="149" t="str">
        <f>IFERROR(INDEX('1.General Info'!$B$42:$B$48,MATCH('2.Rent Roll'!C141,'1.General Info'!$A$42:$A$48,0)),"")</f>
        <v/>
      </c>
      <c r="X141" s="87" t="str">
        <f>IFERROR(IF(C141="SRO",MAX(MIN(ROUND(ROUND('1.General Info'!$A$10*INDEX('1.General Info'!$C$42:$C$48,MATCH('2.Rent Roll'!C141,'1.General Info'!$A$42:$A$48,0))/50,0)*50*O141/50,0)*50*'1.General Info'!$A$11/12*0.75,IF(Q141="No",ROUND(ROUND('1.General Info'!$A$10*INDEX('1.General Info'!$C$42:$C$48,MATCH('2.Rent Roll'!C141,'1.General Info'!$A$42:$A$48,0))/50,0)*50*P141/50,0)*50*'1.General Info'!$A$11/12*0.75,IFERROR(ROUND(ROUND('1.General Info'!$A$10*INDEX('1.General Info'!$C$42:$C$48,MATCH('2.Rent Roll'!C141,'1.General Info'!$A$42:$A$48,0))/50,0)*50*(MIN(O141,P141)*COUNTIFS($C$11:$C$160,"&lt;&gt;",$Q$11:$Q$160,"Yes")-SUMIFS($M$11:$M$160,$C$11:$C$160,"&lt;&gt;",$Q$11:$Q$160,"Yes")+M141)/50,0)*50*'1.General Info'!$A$11/12*0.75,0))),ROUND(ROUND('1.General Info'!$A$10*INDEX('1.General Info'!$C$42:$C$48,MATCH('2.Rent Roll'!C141,'1.General Info'!$A$42:$A$48,0))/50,0)*50*N141/50,0)*50*'1.General Info'!$A$11/12*0.75),MAX(MIN(ROUND(ROUND('1.General Info'!$A$10*INDEX('1.General Info'!$C$42:$C$48,MATCH('2.Rent Roll'!C141,'1.General Info'!$A$42:$A$48,0))/50,0)*50*O141/50,0)*50*'1.General Info'!$A$11/12,IF(Q141="No",ROUND(ROUND('1.General Info'!$A$10*INDEX('1.General Info'!$C$42:$C$48,MATCH('2.Rent Roll'!C141,'1.General Info'!$A$42:$A$48,0))/50,0)*50*P141/50,0)*50*'1.General Info'!$A$11/12,IFERROR(ROUND(ROUND('1.General Info'!$A$10*INDEX('1.General Info'!$C$42:$C$48,MATCH('2.Rent Roll'!C141,'1.General Info'!$A$42:$A$48,0))/50,0)*50*(MIN(O141,P141)*COUNTIFS($C$11:$C$160,"&lt;&gt;",$Q$11:$Q$160,"Yes")-SUMIFS($M$11:$M$160,$C$11:$C$160,"&lt;&gt;",$Q$11:$Q$160,"Yes")+M141)/50,0)*50*'1.General Info'!$A$11/12,0))),ROUND(ROUND('1.General Info'!$A$10*INDEX('1.General Info'!$C$42:$C$48,MATCH('2.Rent Roll'!C141,'1.General Info'!$A$42:$A$48,0))/50,0)*50*N141/50,0)*50*'1.General Info'!$A$11/12)),"")</f>
        <v/>
      </c>
      <c r="Y141" s="98" t="str">
        <f t="shared" si="18"/>
        <v/>
      </c>
      <c r="Z141" s="85" t="str">
        <f>IFERROR(IF(C141="SRO",(SUM(X141)/0.75*12*(1/'1.General Info'!$A$11))/(ROUND(('1.General Info'!$A$10*INDEX('1.General Info'!$C$42:$C$48,MATCH('2.Rent Roll'!C141,'1.General Info'!$A$42:$A$48,0)))/50,0)*50),(SUM(X141)*12*(1/'1.General Info'!$A$11))/(ROUND(('1.General Info'!$A$10*INDEX('1.General Info'!$C$42:$C$48,MATCH('2.Rent Roll'!C141,'1.General Info'!$A$42:$A$48,0)))/50,0)*50)),"")</f>
        <v/>
      </c>
      <c r="AA141" s="83" t="str">
        <f>IFERROR(ROUND(ROUND('1.General Info'!$A$10*INDEX('1.General Info'!$C$42:$C$48,MATCH('2.Rent Roll'!C141,'1.General Info'!$A$42:$A$48,0))/50,0)*50*'2.Rent Roll'!Z141/50,0)*50,"")</f>
        <v/>
      </c>
      <c r="AB141" s="88" t="str">
        <f>IFERROR(INDEX('1.General Info'!$B$42:$B$48,MATCH('2.Rent Roll'!C141,'1.General Info'!$A$42:$A$48,0)),"")</f>
        <v/>
      </c>
    </row>
    <row r="142" spans="1:28">
      <c r="A142" s="81">
        <f t="shared" si="25"/>
        <v>132</v>
      </c>
      <c r="B142" s="93"/>
      <c r="C142" s="93"/>
      <c r="D142" s="93"/>
      <c r="E142" s="84"/>
      <c r="F142" s="118" t="str">
        <f>IF(E142="","",IFERROR(E142/(ROUND(INDEX('1.General Info'!$I$41:$I$48,MATCH('2.Rent Roll'!D142,'1.General Info'!$H$41:$H$48,0))*'1.General Info'!$A$10/50,0)*50),""))</f>
        <v/>
      </c>
      <c r="G142" s="93"/>
      <c r="H142" s="93"/>
      <c r="I142" s="82"/>
      <c r="J142" s="83" t="str">
        <f>IFERROR(HLOOKUP(C142,'1.General Info'!$D$26:$J$32,7,FALSE),"")</f>
        <v/>
      </c>
      <c r="K142" s="145"/>
      <c r="L142" s="84"/>
      <c r="M142" s="85" t="str">
        <f>IFERROR(IF(L142="","",IF(C142="SRO",(SUM(I142:L142)/0.75*12*(1/'1.General Info'!$A$11))/(ROUND(('1.General Info'!$A$10*INDEX('1.General Info'!$C$42:$C$48,MATCH('2.Rent Roll'!C142,'1.General Info'!$A$42:$A$48,0)))/50,0)*50),(SUM(I142:L142)*12*(1/'1.General Info'!$A$11))/(ROUND(('1.General Info'!$A$10*INDEX('1.General Info'!$C$42:$C$48,MATCH('2.Rent Roll'!C142,'1.General Info'!$A$42:$A$48,0)))/50,0)*50))),"")</f>
        <v/>
      </c>
      <c r="N142" s="86" t="str">
        <f t="shared" si="19"/>
        <v/>
      </c>
      <c r="O142" s="86" t="str">
        <f t="shared" si="20"/>
        <v/>
      </c>
      <c r="P142" s="86" t="str">
        <f t="shared" si="21"/>
        <v/>
      </c>
      <c r="Q142" s="94" t="str">
        <f t="shared" si="22"/>
        <v/>
      </c>
      <c r="R142" s="87" t="str">
        <f>IFERROR(IF(C142="SRO",ROUND(ROUND('1.General Info'!$A$10*INDEX('1.General Info'!$C$42:$C$48,MATCH('2.Rent Roll'!C142,'1.General Info'!$A$42:$A$48,0))/50,0)*50*T142/50,0)*50*'1.General Info'!$A$11/12*0.75,ROUND(ROUND('1.General Info'!$A$10*INDEX('1.General Info'!$C$42:$C$48,MATCH('2.Rent Roll'!C142,'1.General Info'!$A$42:$A$48,0))/50,0)*50*T142/50,0)*50*'1.General Info'!$A$11/12),"")</f>
        <v/>
      </c>
      <c r="S142" s="98" t="str">
        <f t="shared" si="23"/>
        <v/>
      </c>
      <c r="T142" s="85" t="str">
        <f t="shared" si="24"/>
        <v/>
      </c>
      <c r="U142" s="83" t="str">
        <f>IFERROR(ROUND(ROUND('1.General Info'!$A$10*INDEX('1.General Info'!$C$42:$C$48,MATCH('2.Rent Roll'!C142,'1.General Info'!$A$42:$A$48,0))/50,0)*50*'2.Rent Roll'!T142/50,0)*50,"")</f>
        <v/>
      </c>
      <c r="V142" s="149" t="str">
        <f>IFERROR(INDEX('1.General Info'!$B$42:$B$48,MATCH('2.Rent Roll'!C142,'1.General Info'!$A$42:$A$48,0)),"")</f>
        <v/>
      </c>
      <c r="X142" s="87" t="str">
        <f>IFERROR(IF(C142="SRO",MAX(MIN(ROUND(ROUND('1.General Info'!$A$10*INDEX('1.General Info'!$C$42:$C$48,MATCH('2.Rent Roll'!C142,'1.General Info'!$A$42:$A$48,0))/50,0)*50*O142/50,0)*50*'1.General Info'!$A$11/12*0.75,IF(Q142="No",ROUND(ROUND('1.General Info'!$A$10*INDEX('1.General Info'!$C$42:$C$48,MATCH('2.Rent Roll'!C142,'1.General Info'!$A$42:$A$48,0))/50,0)*50*P142/50,0)*50*'1.General Info'!$A$11/12*0.75,IFERROR(ROUND(ROUND('1.General Info'!$A$10*INDEX('1.General Info'!$C$42:$C$48,MATCH('2.Rent Roll'!C142,'1.General Info'!$A$42:$A$48,0))/50,0)*50*(MIN(O142,P142)*COUNTIFS($C$11:$C$160,"&lt;&gt;",$Q$11:$Q$160,"Yes")-SUMIFS($M$11:$M$160,$C$11:$C$160,"&lt;&gt;",$Q$11:$Q$160,"Yes")+M142)/50,0)*50*'1.General Info'!$A$11/12*0.75,0))),ROUND(ROUND('1.General Info'!$A$10*INDEX('1.General Info'!$C$42:$C$48,MATCH('2.Rent Roll'!C142,'1.General Info'!$A$42:$A$48,0))/50,0)*50*N142/50,0)*50*'1.General Info'!$A$11/12*0.75),MAX(MIN(ROUND(ROUND('1.General Info'!$A$10*INDEX('1.General Info'!$C$42:$C$48,MATCH('2.Rent Roll'!C142,'1.General Info'!$A$42:$A$48,0))/50,0)*50*O142/50,0)*50*'1.General Info'!$A$11/12,IF(Q142="No",ROUND(ROUND('1.General Info'!$A$10*INDEX('1.General Info'!$C$42:$C$48,MATCH('2.Rent Roll'!C142,'1.General Info'!$A$42:$A$48,0))/50,0)*50*P142/50,0)*50*'1.General Info'!$A$11/12,IFERROR(ROUND(ROUND('1.General Info'!$A$10*INDEX('1.General Info'!$C$42:$C$48,MATCH('2.Rent Roll'!C142,'1.General Info'!$A$42:$A$48,0))/50,0)*50*(MIN(O142,P142)*COUNTIFS($C$11:$C$160,"&lt;&gt;",$Q$11:$Q$160,"Yes")-SUMIFS($M$11:$M$160,$C$11:$C$160,"&lt;&gt;",$Q$11:$Q$160,"Yes")+M142)/50,0)*50*'1.General Info'!$A$11/12,0))),ROUND(ROUND('1.General Info'!$A$10*INDEX('1.General Info'!$C$42:$C$48,MATCH('2.Rent Roll'!C142,'1.General Info'!$A$42:$A$48,0))/50,0)*50*N142/50,0)*50*'1.General Info'!$A$11/12)),"")</f>
        <v/>
      </c>
      <c r="Y142" s="98" t="str">
        <f t="shared" si="18"/>
        <v/>
      </c>
      <c r="Z142" s="85" t="str">
        <f>IFERROR(IF(C142="SRO",(SUM(X142)/0.75*12*(1/'1.General Info'!$A$11))/(ROUND(('1.General Info'!$A$10*INDEX('1.General Info'!$C$42:$C$48,MATCH('2.Rent Roll'!C142,'1.General Info'!$A$42:$A$48,0)))/50,0)*50),(SUM(X142)*12*(1/'1.General Info'!$A$11))/(ROUND(('1.General Info'!$A$10*INDEX('1.General Info'!$C$42:$C$48,MATCH('2.Rent Roll'!C142,'1.General Info'!$A$42:$A$48,0)))/50,0)*50)),"")</f>
        <v/>
      </c>
      <c r="AA142" s="83" t="str">
        <f>IFERROR(ROUND(ROUND('1.General Info'!$A$10*INDEX('1.General Info'!$C$42:$C$48,MATCH('2.Rent Roll'!C142,'1.General Info'!$A$42:$A$48,0))/50,0)*50*'2.Rent Roll'!Z142/50,0)*50,"")</f>
        <v/>
      </c>
      <c r="AB142" s="88" t="str">
        <f>IFERROR(INDEX('1.General Info'!$B$42:$B$48,MATCH('2.Rent Roll'!C142,'1.General Info'!$A$42:$A$48,0)),"")</f>
        <v/>
      </c>
    </row>
    <row r="143" spans="1:28">
      <c r="A143" s="81">
        <f t="shared" si="25"/>
        <v>133</v>
      </c>
      <c r="B143" s="93"/>
      <c r="C143" s="93"/>
      <c r="D143" s="93"/>
      <c r="E143" s="84"/>
      <c r="F143" s="118" t="str">
        <f>IF(E143="","",IFERROR(E143/(ROUND(INDEX('1.General Info'!$I$41:$I$48,MATCH('2.Rent Roll'!D143,'1.General Info'!$H$41:$H$48,0))*'1.General Info'!$A$10/50,0)*50),""))</f>
        <v/>
      </c>
      <c r="G143" s="93"/>
      <c r="H143" s="93"/>
      <c r="I143" s="82"/>
      <c r="J143" s="83" t="str">
        <f>IFERROR(HLOOKUP(C143,'1.General Info'!$D$26:$J$32,7,FALSE),"")</f>
        <v/>
      </c>
      <c r="K143" s="145"/>
      <c r="L143" s="84"/>
      <c r="M143" s="85" t="str">
        <f>IFERROR(IF(L143="","",IF(C143="SRO",(SUM(I143:L143)/0.75*12*(1/'1.General Info'!$A$11))/(ROUND(('1.General Info'!$A$10*INDEX('1.General Info'!$C$42:$C$48,MATCH('2.Rent Roll'!C143,'1.General Info'!$A$42:$A$48,0)))/50,0)*50),(SUM(I143:L143)*12*(1/'1.General Info'!$A$11))/(ROUND(('1.General Info'!$A$10*INDEX('1.General Info'!$C$42:$C$48,MATCH('2.Rent Roll'!C143,'1.General Info'!$A$42:$A$48,0)))/50,0)*50))),"")</f>
        <v/>
      </c>
      <c r="N143" s="86" t="str">
        <f t="shared" si="19"/>
        <v/>
      </c>
      <c r="O143" s="86" t="str">
        <f t="shared" si="20"/>
        <v/>
      </c>
      <c r="P143" s="86" t="str">
        <f t="shared" si="21"/>
        <v/>
      </c>
      <c r="Q143" s="94" t="str">
        <f t="shared" si="22"/>
        <v/>
      </c>
      <c r="R143" s="87" t="str">
        <f>IFERROR(IF(C143="SRO",ROUND(ROUND('1.General Info'!$A$10*INDEX('1.General Info'!$C$42:$C$48,MATCH('2.Rent Roll'!C143,'1.General Info'!$A$42:$A$48,0))/50,0)*50*T143/50,0)*50*'1.General Info'!$A$11/12*0.75,ROUND(ROUND('1.General Info'!$A$10*INDEX('1.General Info'!$C$42:$C$48,MATCH('2.Rent Roll'!C143,'1.General Info'!$A$42:$A$48,0))/50,0)*50*T143/50,0)*50*'1.General Info'!$A$11/12),"")</f>
        <v/>
      </c>
      <c r="S143" s="98" t="str">
        <f t="shared" si="23"/>
        <v/>
      </c>
      <c r="T143" s="85" t="str">
        <f t="shared" si="24"/>
        <v/>
      </c>
      <c r="U143" s="83" t="str">
        <f>IFERROR(ROUND(ROUND('1.General Info'!$A$10*INDEX('1.General Info'!$C$42:$C$48,MATCH('2.Rent Roll'!C143,'1.General Info'!$A$42:$A$48,0))/50,0)*50*'2.Rent Roll'!T143/50,0)*50,"")</f>
        <v/>
      </c>
      <c r="V143" s="149" t="str">
        <f>IFERROR(INDEX('1.General Info'!$B$42:$B$48,MATCH('2.Rent Roll'!C143,'1.General Info'!$A$42:$A$48,0)),"")</f>
        <v/>
      </c>
      <c r="X143" s="87" t="str">
        <f>IFERROR(IF(C143="SRO",MAX(MIN(ROUND(ROUND('1.General Info'!$A$10*INDEX('1.General Info'!$C$42:$C$48,MATCH('2.Rent Roll'!C143,'1.General Info'!$A$42:$A$48,0))/50,0)*50*O143/50,0)*50*'1.General Info'!$A$11/12*0.75,IF(Q143="No",ROUND(ROUND('1.General Info'!$A$10*INDEX('1.General Info'!$C$42:$C$48,MATCH('2.Rent Roll'!C143,'1.General Info'!$A$42:$A$48,0))/50,0)*50*P143/50,0)*50*'1.General Info'!$A$11/12*0.75,IFERROR(ROUND(ROUND('1.General Info'!$A$10*INDEX('1.General Info'!$C$42:$C$48,MATCH('2.Rent Roll'!C143,'1.General Info'!$A$42:$A$48,0))/50,0)*50*(MIN(O143,P143)*COUNTIFS($C$11:$C$160,"&lt;&gt;",$Q$11:$Q$160,"Yes")-SUMIFS($M$11:$M$160,$C$11:$C$160,"&lt;&gt;",$Q$11:$Q$160,"Yes")+M143)/50,0)*50*'1.General Info'!$A$11/12*0.75,0))),ROUND(ROUND('1.General Info'!$A$10*INDEX('1.General Info'!$C$42:$C$48,MATCH('2.Rent Roll'!C143,'1.General Info'!$A$42:$A$48,0))/50,0)*50*N143/50,0)*50*'1.General Info'!$A$11/12*0.75),MAX(MIN(ROUND(ROUND('1.General Info'!$A$10*INDEX('1.General Info'!$C$42:$C$48,MATCH('2.Rent Roll'!C143,'1.General Info'!$A$42:$A$48,0))/50,0)*50*O143/50,0)*50*'1.General Info'!$A$11/12,IF(Q143="No",ROUND(ROUND('1.General Info'!$A$10*INDEX('1.General Info'!$C$42:$C$48,MATCH('2.Rent Roll'!C143,'1.General Info'!$A$42:$A$48,0))/50,0)*50*P143/50,0)*50*'1.General Info'!$A$11/12,IFERROR(ROUND(ROUND('1.General Info'!$A$10*INDEX('1.General Info'!$C$42:$C$48,MATCH('2.Rent Roll'!C143,'1.General Info'!$A$42:$A$48,0))/50,0)*50*(MIN(O143,P143)*COUNTIFS($C$11:$C$160,"&lt;&gt;",$Q$11:$Q$160,"Yes")-SUMIFS($M$11:$M$160,$C$11:$C$160,"&lt;&gt;",$Q$11:$Q$160,"Yes")+M143)/50,0)*50*'1.General Info'!$A$11/12,0))),ROUND(ROUND('1.General Info'!$A$10*INDEX('1.General Info'!$C$42:$C$48,MATCH('2.Rent Roll'!C143,'1.General Info'!$A$42:$A$48,0))/50,0)*50*N143/50,0)*50*'1.General Info'!$A$11/12)),"")</f>
        <v/>
      </c>
      <c r="Y143" s="98" t="str">
        <f t="shared" si="18"/>
        <v/>
      </c>
      <c r="Z143" s="85" t="str">
        <f>IFERROR(IF(C143="SRO",(SUM(X143)/0.75*12*(1/'1.General Info'!$A$11))/(ROUND(('1.General Info'!$A$10*INDEX('1.General Info'!$C$42:$C$48,MATCH('2.Rent Roll'!C143,'1.General Info'!$A$42:$A$48,0)))/50,0)*50),(SUM(X143)*12*(1/'1.General Info'!$A$11))/(ROUND(('1.General Info'!$A$10*INDEX('1.General Info'!$C$42:$C$48,MATCH('2.Rent Roll'!C143,'1.General Info'!$A$42:$A$48,0)))/50,0)*50)),"")</f>
        <v/>
      </c>
      <c r="AA143" s="83" t="str">
        <f>IFERROR(ROUND(ROUND('1.General Info'!$A$10*INDEX('1.General Info'!$C$42:$C$48,MATCH('2.Rent Roll'!C143,'1.General Info'!$A$42:$A$48,0))/50,0)*50*'2.Rent Roll'!Z143/50,0)*50,"")</f>
        <v/>
      </c>
      <c r="AB143" s="88" t="str">
        <f>IFERROR(INDEX('1.General Info'!$B$42:$B$48,MATCH('2.Rent Roll'!C143,'1.General Info'!$A$42:$A$48,0)),"")</f>
        <v/>
      </c>
    </row>
    <row r="144" spans="1:28">
      <c r="A144" s="81">
        <f t="shared" si="25"/>
        <v>134</v>
      </c>
      <c r="B144" s="93"/>
      <c r="C144" s="93"/>
      <c r="D144" s="93"/>
      <c r="E144" s="84"/>
      <c r="F144" s="118" t="str">
        <f>IF(E144="","",IFERROR(E144/(ROUND(INDEX('1.General Info'!$I$41:$I$48,MATCH('2.Rent Roll'!D144,'1.General Info'!$H$41:$H$48,0))*'1.General Info'!$A$10/50,0)*50),""))</f>
        <v/>
      </c>
      <c r="G144" s="93"/>
      <c r="H144" s="93"/>
      <c r="I144" s="82"/>
      <c r="J144" s="83" t="str">
        <f>IFERROR(HLOOKUP(C144,'1.General Info'!$D$26:$J$32,7,FALSE),"")</f>
        <v/>
      </c>
      <c r="K144" s="145"/>
      <c r="L144" s="84"/>
      <c r="M144" s="85" t="str">
        <f>IFERROR(IF(L144="","",IF(C144="SRO",(SUM(I144:L144)/0.75*12*(1/'1.General Info'!$A$11))/(ROUND(('1.General Info'!$A$10*INDEX('1.General Info'!$C$42:$C$48,MATCH('2.Rent Roll'!C144,'1.General Info'!$A$42:$A$48,0)))/50,0)*50),(SUM(I144:L144)*12*(1/'1.General Info'!$A$11))/(ROUND(('1.General Info'!$A$10*INDEX('1.General Info'!$C$42:$C$48,MATCH('2.Rent Roll'!C144,'1.General Info'!$A$42:$A$48,0)))/50,0)*50))),"")</f>
        <v/>
      </c>
      <c r="N144" s="86" t="str">
        <f t="shared" si="19"/>
        <v/>
      </c>
      <c r="O144" s="86" t="str">
        <f t="shared" si="20"/>
        <v/>
      </c>
      <c r="P144" s="86" t="str">
        <f t="shared" si="21"/>
        <v/>
      </c>
      <c r="Q144" s="94" t="str">
        <f t="shared" si="22"/>
        <v/>
      </c>
      <c r="R144" s="87" t="str">
        <f>IFERROR(IF(C144="SRO",ROUND(ROUND('1.General Info'!$A$10*INDEX('1.General Info'!$C$42:$C$48,MATCH('2.Rent Roll'!C144,'1.General Info'!$A$42:$A$48,0))/50,0)*50*T144/50,0)*50*'1.General Info'!$A$11/12*0.75,ROUND(ROUND('1.General Info'!$A$10*INDEX('1.General Info'!$C$42:$C$48,MATCH('2.Rent Roll'!C144,'1.General Info'!$A$42:$A$48,0))/50,0)*50*T144/50,0)*50*'1.General Info'!$A$11/12),"")</f>
        <v/>
      </c>
      <c r="S144" s="98" t="str">
        <f t="shared" si="23"/>
        <v/>
      </c>
      <c r="T144" s="85" t="str">
        <f t="shared" si="24"/>
        <v/>
      </c>
      <c r="U144" s="83" t="str">
        <f>IFERROR(ROUND(ROUND('1.General Info'!$A$10*INDEX('1.General Info'!$C$42:$C$48,MATCH('2.Rent Roll'!C144,'1.General Info'!$A$42:$A$48,0))/50,0)*50*'2.Rent Roll'!T144/50,0)*50,"")</f>
        <v/>
      </c>
      <c r="V144" s="149" t="str">
        <f>IFERROR(INDEX('1.General Info'!$B$42:$B$48,MATCH('2.Rent Roll'!C144,'1.General Info'!$A$42:$A$48,0)),"")</f>
        <v/>
      </c>
      <c r="X144" s="87" t="str">
        <f>IFERROR(IF(C144="SRO",MAX(MIN(ROUND(ROUND('1.General Info'!$A$10*INDEX('1.General Info'!$C$42:$C$48,MATCH('2.Rent Roll'!C144,'1.General Info'!$A$42:$A$48,0))/50,0)*50*O144/50,0)*50*'1.General Info'!$A$11/12*0.75,IF(Q144="No",ROUND(ROUND('1.General Info'!$A$10*INDEX('1.General Info'!$C$42:$C$48,MATCH('2.Rent Roll'!C144,'1.General Info'!$A$42:$A$48,0))/50,0)*50*P144/50,0)*50*'1.General Info'!$A$11/12*0.75,IFERROR(ROUND(ROUND('1.General Info'!$A$10*INDEX('1.General Info'!$C$42:$C$48,MATCH('2.Rent Roll'!C144,'1.General Info'!$A$42:$A$48,0))/50,0)*50*(MIN(O144,P144)*COUNTIFS($C$11:$C$160,"&lt;&gt;",$Q$11:$Q$160,"Yes")-SUMIFS($M$11:$M$160,$C$11:$C$160,"&lt;&gt;",$Q$11:$Q$160,"Yes")+M144)/50,0)*50*'1.General Info'!$A$11/12*0.75,0))),ROUND(ROUND('1.General Info'!$A$10*INDEX('1.General Info'!$C$42:$C$48,MATCH('2.Rent Roll'!C144,'1.General Info'!$A$42:$A$48,0))/50,0)*50*N144/50,0)*50*'1.General Info'!$A$11/12*0.75),MAX(MIN(ROUND(ROUND('1.General Info'!$A$10*INDEX('1.General Info'!$C$42:$C$48,MATCH('2.Rent Roll'!C144,'1.General Info'!$A$42:$A$48,0))/50,0)*50*O144/50,0)*50*'1.General Info'!$A$11/12,IF(Q144="No",ROUND(ROUND('1.General Info'!$A$10*INDEX('1.General Info'!$C$42:$C$48,MATCH('2.Rent Roll'!C144,'1.General Info'!$A$42:$A$48,0))/50,0)*50*P144/50,0)*50*'1.General Info'!$A$11/12,IFERROR(ROUND(ROUND('1.General Info'!$A$10*INDEX('1.General Info'!$C$42:$C$48,MATCH('2.Rent Roll'!C144,'1.General Info'!$A$42:$A$48,0))/50,0)*50*(MIN(O144,P144)*COUNTIFS($C$11:$C$160,"&lt;&gt;",$Q$11:$Q$160,"Yes")-SUMIFS($M$11:$M$160,$C$11:$C$160,"&lt;&gt;",$Q$11:$Q$160,"Yes")+M144)/50,0)*50*'1.General Info'!$A$11/12,0))),ROUND(ROUND('1.General Info'!$A$10*INDEX('1.General Info'!$C$42:$C$48,MATCH('2.Rent Roll'!C144,'1.General Info'!$A$42:$A$48,0))/50,0)*50*N144/50,0)*50*'1.General Info'!$A$11/12)),"")</f>
        <v/>
      </c>
      <c r="Y144" s="98" t="str">
        <f t="shared" si="18"/>
        <v/>
      </c>
      <c r="Z144" s="85" t="str">
        <f>IFERROR(IF(C144="SRO",(SUM(X144)/0.75*12*(1/'1.General Info'!$A$11))/(ROUND(('1.General Info'!$A$10*INDEX('1.General Info'!$C$42:$C$48,MATCH('2.Rent Roll'!C144,'1.General Info'!$A$42:$A$48,0)))/50,0)*50),(SUM(X144)*12*(1/'1.General Info'!$A$11))/(ROUND(('1.General Info'!$A$10*INDEX('1.General Info'!$C$42:$C$48,MATCH('2.Rent Roll'!C144,'1.General Info'!$A$42:$A$48,0)))/50,0)*50)),"")</f>
        <v/>
      </c>
      <c r="AA144" s="83" t="str">
        <f>IFERROR(ROUND(ROUND('1.General Info'!$A$10*INDEX('1.General Info'!$C$42:$C$48,MATCH('2.Rent Roll'!C144,'1.General Info'!$A$42:$A$48,0))/50,0)*50*'2.Rent Roll'!Z144/50,0)*50,"")</f>
        <v/>
      </c>
      <c r="AB144" s="88" t="str">
        <f>IFERROR(INDEX('1.General Info'!$B$42:$B$48,MATCH('2.Rent Roll'!C144,'1.General Info'!$A$42:$A$48,0)),"")</f>
        <v/>
      </c>
    </row>
    <row r="145" spans="1:28">
      <c r="A145" s="81">
        <f t="shared" si="25"/>
        <v>135</v>
      </c>
      <c r="B145" s="93"/>
      <c r="C145" s="93"/>
      <c r="D145" s="93"/>
      <c r="E145" s="84"/>
      <c r="F145" s="118" t="str">
        <f>IF(E145="","",IFERROR(E145/(ROUND(INDEX('1.General Info'!$I$41:$I$48,MATCH('2.Rent Roll'!D145,'1.General Info'!$H$41:$H$48,0))*'1.General Info'!$A$10/50,0)*50),""))</f>
        <v/>
      </c>
      <c r="G145" s="93"/>
      <c r="H145" s="93"/>
      <c r="I145" s="82"/>
      <c r="J145" s="83" t="str">
        <f>IFERROR(HLOOKUP(C145,'1.General Info'!$D$26:$J$32,7,FALSE),"")</f>
        <v/>
      </c>
      <c r="K145" s="145"/>
      <c r="L145" s="84"/>
      <c r="M145" s="85" t="str">
        <f>IFERROR(IF(L145="","",IF(C145="SRO",(SUM(I145:L145)/0.75*12*(1/'1.General Info'!$A$11))/(ROUND(('1.General Info'!$A$10*INDEX('1.General Info'!$C$42:$C$48,MATCH('2.Rent Roll'!C145,'1.General Info'!$A$42:$A$48,0)))/50,0)*50),(SUM(I145:L145)*12*(1/'1.General Info'!$A$11))/(ROUND(('1.General Info'!$A$10*INDEX('1.General Info'!$C$42:$C$48,MATCH('2.Rent Roll'!C145,'1.General Info'!$A$42:$A$48,0)))/50,0)*50))),"")</f>
        <v/>
      </c>
      <c r="N145" s="86" t="str">
        <f t="shared" si="19"/>
        <v/>
      </c>
      <c r="O145" s="86" t="str">
        <f t="shared" si="20"/>
        <v/>
      </c>
      <c r="P145" s="86" t="str">
        <f t="shared" si="21"/>
        <v/>
      </c>
      <c r="Q145" s="94" t="str">
        <f t="shared" si="22"/>
        <v/>
      </c>
      <c r="R145" s="87" t="str">
        <f>IFERROR(IF(C145="SRO",ROUND(ROUND('1.General Info'!$A$10*INDEX('1.General Info'!$C$42:$C$48,MATCH('2.Rent Roll'!C145,'1.General Info'!$A$42:$A$48,0))/50,0)*50*T145/50,0)*50*'1.General Info'!$A$11/12*0.75,ROUND(ROUND('1.General Info'!$A$10*INDEX('1.General Info'!$C$42:$C$48,MATCH('2.Rent Roll'!C145,'1.General Info'!$A$42:$A$48,0))/50,0)*50*T145/50,0)*50*'1.General Info'!$A$11/12),"")</f>
        <v/>
      </c>
      <c r="S145" s="98" t="str">
        <f t="shared" si="23"/>
        <v/>
      </c>
      <c r="T145" s="85" t="str">
        <f t="shared" si="24"/>
        <v/>
      </c>
      <c r="U145" s="83" t="str">
        <f>IFERROR(ROUND(ROUND('1.General Info'!$A$10*INDEX('1.General Info'!$C$42:$C$48,MATCH('2.Rent Roll'!C145,'1.General Info'!$A$42:$A$48,0))/50,0)*50*'2.Rent Roll'!T145/50,0)*50,"")</f>
        <v/>
      </c>
      <c r="V145" s="149" t="str">
        <f>IFERROR(INDEX('1.General Info'!$B$42:$B$48,MATCH('2.Rent Roll'!C145,'1.General Info'!$A$42:$A$48,0)),"")</f>
        <v/>
      </c>
      <c r="X145" s="87" t="str">
        <f>IFERROR(IF(C145="SRO",MAX(MIN(ROUND(ROUND('1.General Info'!$A$10*INDEX('1.General Info'!$C$42:$C$48,MATCH('2.Rent Roll'!C145,'1.General Info'!$A$42:$A$48,0))/50,0)*50*O145/50,0)*50*'1.General Info'!$A$11/12*0.75,IF(Q145="No",ROUND(ROUND('1.General Info'!$A$10*INDEX('1.General Info'!$C$42:$C$48,MATCH('2.Rent Roll'!C145,'1.General Info'!$A$42:$A$48,0))/50,0)*50*P145/50,0)*50*'1.General Info'!$A$11/12*0.75,IFERROR(ROUND(ROUND('1.General Info'!$A$10*INDEX('1.General Info'!$C$42:$C$48,MATCH('2.Rent Roll'!C145,'1.General Info'!$A$42:$A$48,0))/50,0)*50*(MIN(O145,P145)*COUNTIFS($C$11:$C$160,"&lt;&gt;",$Q$11:$Q$160,"Yes")-SUMIFS($M$11:$M$160,$C$11:$C$160,"&lt;&gt;",$Q$11:$Q$160,"Yes")+M145)/50,0)*50*'1.General Info'!$A$11/12*0.75,0))),ROUND(ROUND('1.General Info'!$A$10*INDEX('1.General Info'!$C$42:$C$48,MATCH('2.Rent Roll'!C145,'1.General Info'!$A$42:$A$48,0))/50,0)*50*N145/50,0)*50*'1.General Info'!$A$11/12*0.75),MAX(MIN(ROUND(ROUND('1.General Info'!$A$10*INDEX('1.General Info'!$C$42:$C$48,MATCH('2.Rent Roll'!C145,'1.General Info'!$A$42:$A$48,0))/50,0)*50*O145/50,0)*50*'1.General Info'!$A$11/12,IF(Q145="No",ROUND(ROUND('1.General Info'!$A$10*INDEX('1.General Info'!$C$42:$C$48,MATCH('2.Rent Roll'!C145,'1.General Info'!$A$42:$A$48,0))/50,0)*50*P145/50,0)*50*'1.General Info'!$A$11/12,IFERROR(ROUND(ROUND('1.General Info'!$A$10*INDEX('1.General Info'!$C$42:$C$48,MATCH('2.Rent Roll'!C145,'1.General Info'!$A$42:$A$48,0))/50,0)*50*(MIN(O145,P145)*COUNTIFS($C$11:$C$160,"&lt;&gt;",$Q$11:$Q$160,"Yes")-SUMIFS($M$11:$M$160,$C$11:$C$160,"&lt;&gt;",$Q$11:$Q$160,"Yes")+M145)/50,0)*50*'1.General Info'!$A$11/12,0))),ROUND(ROUND('1.General Info'!$A$10*INDEX('1.General Info'!$C$42:$C$48,MATCH('2.Rent Roll'!C145,'1.General Info'!$A$42:$A$48,0))/50,0)*50*N145/50,0)*50*'1.General Info'!$A$11/12)),"")</f>
        <v/>
      </c>
      <c r="Y145" s="98" t="str">
        <f t="shared" si="18"/>
        <v/>
      </c>
      <c r="Z145" s="85" t="str">
        <f>IFERROR(IF(C145="SRO",(SUM(X145)/0.75*12*(1/'1.General Info'!$A$11))/(ROUND(('1.General Info'!$A$10*INDEX('1.General Info'!$C$42:$C$48,MATCH('2.Rent Roll'!C145,'1.General Info'!$A$42:$A$48,0)))/50,0)*50),(SUM(X145)*12*(1/'1.General Info'!$A$11))/(ROUND(('1.General Info'!$A$10*INDEX('1.General Info'!$C$42:$C$48,MATCH('2.Rent Roll'!C145,'1.General Info'!$A$42:$A$48,0)))/50,0)*50)),"")</f>
        <v/>
      </c>
      <c r="AA145" s="83" t="str">
        <f>IFERROR(ROUND(ROUND('1.General Info'!$A$10*INDEX('1.General Info'!$C$42:$C$48,MATCH('2.Rent Roll'!C145,'1.General Info'!$A$42:$A$48,0))/50,0)*50*'2.Rent Roll'!Z145/50,0)*50,"")</f>
        <v/>
      </c>
      <c r="AB145" s="88" t="str">
        <f>IFERROR(INDEX('1.General Info'!$B$42:$B$48,MATCH('2.Rent Roll'!C145,'1.General Info'!$A$42:$A$48,0)),"")</f>
        <v/>
      </c>
    </row>
    <row r="146" spans="1:28">
      <c r="A146" s="81">
        <f t="shared" si="25"/>
        <v>136</v>
      </c>
      <c r="B146" s="93"/>
      <c r="C146" s="93"/>
      <c r="D146" s="93"/>
      <c r="E146" s="84"/>
      <c r="F146" s="118" t="str">
        <f>IF(E146="","",IFERROR(E146/(ROUND(INDEX('1.General Info'!$I$41:$I$48,MATCH('2.Rent Roll'!D146,'1.General Info'!$H$41:$H$48,0))*'1.General Info'!$A$10/50,0)*50),""))</f>
        <v/>
      </c>
      <c r="G146" s="93"/>
      <c r="H146" s="93"/>
      <c r="I146" s="82"/>
      <c r="J146" s="83" t="str">
        <f>IFERROR(HLOOKUP(C146,'1.General Info'!$D$26:$J$32,7,FALSE),"")</f>
        <v/>
      </c>
      <c r="K146" s="145"/>
      <c r="L146" s="84"/>
      <c r="M146" s="85" t="str">
        <f>IFERROR(IF(L146="","",IF(C146="SRO",(SUM(I146:L146)/0.75*12*(1/'1.General Info'!$A$11))/(ROUND(('1.General Info'!$A$10*INDEX('1.General Info'!$C$42:$C$48,MATCH('2.Rent Roll'!C146,'1.General Info'!$A$42:$A$48,0)))/50,0)*50),(SUM(I146:L146)*12*(1/'1.General Info'!$A$11))/(ROUND(('1.General Info'!$A$10*INDEX('1.General Info'!$C$42:$C$48,MATCH('2.Rent Roll'!C146,'1.General Info'!$A$42:$A$48,0)))/50,0)*50))),"")</f>
        <v/>
      </c>
      <c r="N146" s="86" t="str">
        <f t="shared" si="19"/>
        <v/>
      </c>
      <c r="O146" s="86" t="str">
        <f t="shared" si="20"/>
        <v/>
      </c>
      <c r="P146" s="86" t="str">
        <f t="shared" si="21"/>
        <v/>
      </c>
      <c r="Q146" s="94" t="str">
        <f t="shared" si="22"/>
        <v/>
      </c>
      <c r="R146" s="87" t="str">
        <f>IFERROR(IF(C146="SRO",ROUND(ROUND('1.General Info'!$A$10*INDEX('1.General Info'!$C$42:$C$48,MATCH('2.Rent Roll'!C146,'1.General Info'!$A$42:$A$48,0))/50,0)*50*T146/50,0)*50*'1.General Info'!$A$11/12*0.75,ROUND(ROUND('1.General Info'!$A$10*INDEX('1.General Info'!$C$42:$C$48,MATCH('2.Rent Roll'!C146,'1.General Info'!$A$42:$A$48,0))/50,0)*50*T146/50,0)*50*'1.General Info'!$A$11/12),"")</f>
        <v/>
      </c>
      <c r="S146" s="98" t="str">
        <f t="shared" si="23"/>
        <v/>
      </c>
      <c r="T146" s="85" t="str">
        <f t="shared" si="24"/>
        <v/>
      </c>
      <c r="U146" s="83" t="str">
        <f>IFERROR(ROUND(ROUND('1.General Info'!$A$10*INDEX('1.General Info'!$C$42:$C$48,MATCH('2.Rent Roll'!C146,'1.General Info'!$A$42:$A$48,0))/50,0)*50*'2.Rent Roll'!T146/50,0)*50,"")</f>
        <v/>
      </c>
      <c r="V146" s="149" t="str">
        <f>IFERROR(INDEX('1.General Info'!$B$42:$B$48,MATCH('2.Rent Roll'!C146,'1.General Info'!$A$42:$A$48,0)),"")</f>
        <v/>
      </c>
      <c r="X146" s="87" t="str">
        <f>IFERROR(IF(C146="SRO",MAX(MIN(ROUND(ROUND('1.General Info'!$A$10*INDEX('1.General Info'!$C$42:$C$48,MATCH('2.Rent Roll'!C146,'1.General Info'!$A$42:$A$48,0))/50,0)*50*O146/50,0)*50*'1.General Info'!$A$11/12*0.75,IF(Q146="No",ROUND(ROUND('1.General Info'!$A$10*INDEX('1.General Info'!$C$42:$C$48,MATCH('2.Rent Roll'!C146,'1.General Info'!$A$42:$A$48,0))/50,0)*50*P146/50,0)*50*'1.General Info'!$A$11/12*0.75,IFERROR(ROUND(ROUND('1.General Info'!$A$10*INDEX('1.General Info'!$C$42:$C$48,MATCH('2.Rent Roll'!C146,'1.General Info'!$A$42:$A$48,0))/50,0)*50*(MIN(O146,P146)*COUNTIFS($C$11:$C$160,"&lt;&gt;",$Q$11:$Q$160,"Yes")-SUMIFS($M$11:$M$160,$C$11:$C$160,"&lt;&gt;",$Q$11:$Q$160,"Yes")+M146)/50,0)*50*'1.General Info'!$A$11/12*0.75,0))),ROUND(ROUND('1.General Info'!$A$10*INDEX('1.General Info'!$C$42:$C$48,MATCH('2.Rent Roll'!C146,'1.General Info'!$A$42:$A$48,0))/50,0)*50*N146/50,0)*50*'1.General Info'!$A$11/12*0.75),MAX(MIN(ROUND(ROUND('1.General Info'!$A$10*INDEX('1.General Info'!$C$42:$C$48,MATCH('2.Rent Roll'!C146,'1.General Info'!$A$42:$A$48,0))/50,0)*50*O146/50,0)*50*'1.General Info'!$A$11/12,IF(Q146="No",ROUND(ROUND('1.General Info'!$A$10*INDEX('1.General Info'!$C$42:$C$48,MATCH('2.Rent Roll'!C146,'1.General Info'!$A$42:$A$48,0))/50,0)*50*P146/50,0)*50*'1.General Info'!$A$11/12,IFERROR(ROUND(ROUND('1.General Info'!$A$10*INDEX('1.General Info'!$C$42:$C$48,MATCH('2.Rent Roll'!C146,'1.General Info'!$A$42:$A$48,0))/50,0)*50*(MIN(O146,P146)*COUNTIFS($C$11:$C$160,"&lt;&gt;",$Q$11:$Q$160,"Yes")-SUMIFS($M$11:$M$160,$C$11:$C$160,"&lt;&gt;",$Q$11:$Q$160,"Yes")+M146)/50,0)*50*'1.General Info'!$A$11/12,0))),ROUND(ROUND('1.General Info'!$A$10*INDEX('1.General Info'!$C$42:$C$48,MATCH('2.Rent Roll'!C146,'1.General Info'!$A$42:$A$48,0))/50,0)*50*N146/50,0)*50*'1.General Info'!$A$11/12)),"")</f>
        <v/>
      </c>
      <c r="Y146" s="98" t="str">
        <f t="shared" si="18"/>
        <v/>
      </c>
      <c r="Z146" s="85" t="str">
        <f>IFERROR(IF(C146="SRO",(SUM(X146)/0.75*12*(1/'1.General Info'!$A$11))/(ROUND(('1.General Info'!$A$10*INDEX('1.General Info'!$C$42:$C$48,MATCH('2.Rent Roll'!C146,'1.General Info'!$A$42:$A$48,0)))/50,0)*50),(SUM(X146)*12*(1/'1.General Info'!$A$11))/(ROUND(('1.General Info'!$A$10*INDEX('1.General Info'!$C$42:$C$48,MATCH('2.Rent Roll'!C146,'1.General Info'!$A$42:$A$48,0)))/50,0)*50)),"")</f>
        <v/>
      </c>
      <c r="AA146" s="83" t="str">
        <f>IFERROR(ROUND(ROUND('1.General Info'!$A$10*INDEX('1.General Info'!$C$42:$C$48,MATCH('2.Rent Roll'!C146,'1.General Info'!$A$42:$A$48,0))/50,0)*50*'2.Rent Roll'!Z146/50,0)*50,"")</f>
        <v/>
      </c>
      <c r="AB146" s="88" t="str">
        <f>IFERROR(INDEX('1.General Info'!$B$42:$B$48,MATCH('2.Rent Roll'!C146,'1.General Info'!$A$42:$A$48,0)),"")</f>
        <v/>
      </c>
    </row>
    <row r="147" spans="1:28">
      <c r="A147" s="81">
        <f t="shared" si="25"/>
        <v>137</v>
      </c>
      <c r="B147" s="93"/>
      <c r="C147" s="93"/>
      <c r="D147" s="93"/>
      <c r="E147" s="84"/>
      <c r="F147" s="118" t="str">
        <f>IF(E147="","",IFERROR(E147/(ROUND(INDEX('1.General Info'!$I$41:$I$48,MATCH('2.Rent Roll'!D147,'1.General Info'!$H$41:$H$48,0))*'1.General Info'!$A$10/50,0)*50),""))</f>
        <v/>
      </c>
      <c r="G147" s="93"/>
      <c r="H147" s="93"/>
      <c r="I147" s="82"/>
      <c r="J147" s="83" t="str">
        <f>IFERROR(HLOOKUP(C147,'1.General Info'!$D$26:$J$32,7,FALSE),"")</f>
        <v/>
      </c>
      <c r="K147" s="145"/>
      <c r="L147" s="84"/>
      <c r="M147" s="85" t="str">
        <f>IFERROR(IF(L147="","",IF(C147="SRO",(SUM(I147:L147)/0.75*12*(1/'1.General Info'!$A$11))/(ROUND(('1.General Info'!$A$10*INDEX('1.General Info'!$C$42:$C$48,MATCH('2.Rent Roll'!C147,'1.General Info'!$A$42:$A$48,0)))/50,0)*50),(SUM(I147:L147)*12*(1/'1.General Info'!$A$11))/(ROUND(('1.General Info'!$A$10*INDEX('1.General Info'!$C$42:$C$48,MATCH('2.Rent Roll'!C147,'1.General Info'!$A$42:$A$48,0)))/50,0)*50))),"")</f>
        <v/>
      </c>
      <c r="N147" s="86" t="str">
        <f t="shared" si="19"/>
        <v/>
      </c>
      <c r="O147" s="86" t="str">
        <f t="shared" si="20"/>
        <v/>
      </c>
      <c r="P147" s="86" t="str">
        <f t="shared" si="21"/>
        <v/>
      </c>
      <c r="Q147" s="94" t="str">
        <f t="shared" si="22"/>
        <v/>
      </c>
      <c r="R147" s="87" t="str">
        <f>IFERROR(IF(C147="SRO",ROUND(ROUND('1.General Info'!$A$10*INDEX('1.General Info'!$C$42:$C$48,MATCH('2.Rent Roll'!C147,'1.General Info'!$A$42:$A$48,0))/50,0)*50*T147/50,0)*50*'1.General Info'!$A$11/12*0.75,ROUND(ROUND('1.General Info'!$A$10*INDEX('1.General Info'!$C$42:$C$48,MATCH('2.Rent Roll'!C147,'1.General Info'!$A$42:$A$48,0))/50,0)*50*T147/50,0)*50*'1.General Info'!$A$11/12),"")</f>
        <v/>
      </c>
      <c r="S147" s="98" t="str">
        <f t="shared" si="23"/>
        <v/>
      </c>
      <c r="T147" s="85" t="str">
        <f t="shared" si="24"/>
        <v/>
      </c>
      <c r="U147" s="83" t="str">
        <f>IFERROR(ROUND(ROUND('1.General Info'!$A$10*INDEX('1.General Info'!$C$42:$C$48,MATCH('2.Rent Roll'!C147,'1.General Info'!$A$42:$A$48,0))/50,0)*50*'2.Rent Roll'!T147/50,0)*50,"")</f>
        <v/>
      </c>
      <c r="V147" s="149" t="str">
        <f>IFERROR(INDEX('1.General Info'!$B$42:$B$48,MATCH('2.Rent Roll'!C147,'1.General Info'!$A$42:$A$48,0)),"")</f>
        <v/>
      </c>
      <c r="X147" s="87" t="str">
        <f>IFERROR(IF(C147="SRO",MAX(MIN(ROUND(ROUND('1.General Info'!$A$10*INDEX('1.General Info'!$C$42:$C$48,MATCH('2.Rent Roll'!C147,'1.General Info'!$A$42:$A$48,0))/50,0)*50*O147/50,0)*50*'1.General Info'!$A$11/12*0.75,IF(Q147="No",ROUND(ROUND('1.General Info'!$A$10*INDEX('1.General Info'!$C$42:$C$48,MATCH('2.Rent Roll'!C147,'1.General Info'!$A$42:$A$48,0))/50,0)*50*P147/50,0)*50*'1.General Info'!$A$11/12*0.75,IFERROR(ROUND(ROUND('1.General Info'!$A$10*INDEX('1.General Info'!$C$42:$C$48,MATCH('2.Rent Roll'!C147,'1.General Info'!$A$42:$A$48,0))/50,0)*50*(MIN(O147,P147)*COUNTIFS($C$11:$C$160,"&lt;&gt;",$Q$11:$Q$160,"Yes")-SUMIFS($M$11:$M$160,$C$11:$C$160,"&lt;&gt;",$Q$11:$Q$160,"Yes")+M147)/50,0)*50*'1.General Info'!$A$11/12*0.75,0))),ROUND(ROUND('1.General Info'!$A$10*INDEX('1.General Info'!$C$42:$C$48,MATCH('2.Rent Roll'!C147,'1.General Info'!$A$42:$A$48,0))/50,0)*50*N147/50,0)*50*'1.General Info'!$A$11/12*0.75),MAX(MIN(ROUND(ROUND('1.General Info'!$A$10*INDEX('1.General Info'!$C$42:$C$48,MATCH('2.Rent Roll'!C147,'1.General Info'!$A$42:$A$48,0))/50,0)*50*O147/50,0)*50*'1.General Info'!$A$11/12,IF(Q147="No",ROUND(ROUND('1.General Info'!$A$10*INDEX('1.General Info'!$C$42:$C$48,MATCH('2.Rent Roll'!C147,'1.General Info'!$A$42:$A$48,0))/50,0)*50*P147/50,0)*50*'1.General Info'!$A$11/12,IFERROR(ROUND(ROUND('1.General Info'!$A$10*INDEX('1.General Info'!$C$42:$C$48,MATCH('2.Rent Roll'!C147,'1.General Info'!$A$42:$A$48,0))/50,0)*50*(MIN(O147,P147)*COUNTIFS($C$11:$C$160,"&lt;&gt;",$Q$11:$Q$160,"Yes")-SUMIFS($M$11:$M$160,$C$11:$C$160,"&lt;&gt;",$Q$11:$Q$160,"Yes")+M147)/50,0)*50*'1.General Info'!$A$11/12,0))),ROUND(ROUND('1.General Info'!$A$10*INDEX('1.General Info'!$C$42:$C$48,MATCH('2.Rent Roll'!C147,'1.General Info'!$A$42:$A$48,0))/50,0)*50*N147/50,0)*50*'1.General Info'!$A$11/12)),"")</f>
        <v/>
      </c>
      <c r="Y147" s="98" t="str">
        <f t="shared" si="18"/>
        <v/>
      </c>
      <c r="Z147" s="85" t="str">
        <f>IFERROR(IF(C147="SRO",(SUM(X147)/0.75*12*(1/'1.General Info'!$A$11))/(ROUND(('1.General Info'!$A$10*INDEX('1.General Info'!$C$42:$C$48,MATCH('2.Rent Roll'!C147,'1.General Info'!$A$42:$A$48,0)))/50,0)*50),(SUM(X147)*12*(1/'1.General Info'!$A$11))/(ROUND(('1.General Info'!$A$10*INDEX('1.General Info'!$C$42:$C$48,MATCH('2.Rent Roll'!C147,'1.General Info'!$A$42:$A$48,0)))/50,0)*50)),"")</f>
        <v/>
      </c>
      <c r="AA147" s="83" t="str">
        <f>IFERROR(ROUND(ROUND('1.General Info'!$A$10*INDEX('1.General Info'!$C$42:$C$48,MATCH('2.Rent Roll'!C147,'1.General Info'!$A$42:$A$48,0))/50,0)*50*'2.Rent Roll'!Z147/50,0)*50,"")</f>
        <v/>
      </c>
      <c r="AB147" s="88" t="str">
        <f>IFERROR(INDEX('1.General Info'!$B$42:$B$48,MATCH('2.Rent Roll'!C147,'1.General Info'!$A$42:$A$48,0)),"")</f>
        <v/>
      </c>
    </row>
    <row r="148" spans="1:28">
      <c r="A148" s="81">
        <f t="shared" si="25"/>
        <v>138</v>
      </c>
      <c r="B148" s="93"/>
      <c r="C148" s="93"/>
      <c r="D148" s="93"/>
      <c r="E148" s="84"/>
      <c r="F148" s="118" t="str">
        <f>IF(E148="","",IFERROR(E148/(ROUND(INDEX('1.General Info'!$I$41:$I$48,MATCH('2.Rent Roll'!D148,'1.General Info'!$H$41:$H$48,0))*'1.General Info'!$A$10/50,0)*50),""))</f>
        <v/>
      </c>
      <c r="G148" s="93"/>
      <c r="H148" s="93"/>
      <c r="I148" s="82"/>
      <c r="J148" s="83" t="str">
        <f>IFERROR(HLOOKUP(C148,'1.General Info'!$D$26:$J$32,7,FALSE),"")</f>
        <v/>
      </c>
      <c r="K148" s="145"/>
      <c r="L148" s="84"/>
      <c r="M148" s="85" t="str">
        <f>IFERROR(IF(L148="","",IF(C148="SRO",(SUM(I148:L148)/0.75*12*(1/'1.General Info'!$A$11))/(ROUND(('1.General Info'!$A$10*INDEX('1.General Info'!$C$42:$C$48,MATCH('2.Rent Roll'!C148,'1.General Info'!$A$42:$A$48,0)))/50,0)*50),(SUM(I148:L148)*12*(1/'1.General Info'!$A$11))/(ROUND(('1.General Info'!$A$10*INDEX('1.General Info'!$C$42:$C$48,MATCH('2.Rent Roll'!C148,'1.General Info'!$A$42:$A$48,0)))/50,0)*50))),"")</f>
        <v/>
      </c>
      <c r="N148" s="86" t="str">
        <f t="shared" si="19"/>
        <v/>
      </c>
      <c r="O148" s="86" t="str">
        <f t="shared" si="20"/>
        <v/>
      </c>
      <c r="P148" s="86" t="str">
        <f t="shared" si="21"/>
        <v/>
      </c>
      <c r="Q148" s="94" t="str">
        <f t="shared" si="22"/>
        <v/>
      </c>
      <c r="R148" s="87" t="str">
        <f>IFERROR(IF(C148="SRO",ROUND(ROUND('1.General Info'!$A$10*INDEX('1.General Info'!$C$42:$C$48,MATCH('2.Rent Roll'!C148,'1.General Info'!$A$42:$A$48,0))/50,0)*50*T148/50,0)*50*'1.General Info'!$A$11/12*0.75,ROUND(ROUND('1.General Info'!$A$10*INDEX('1.General Info'!$C$42:$C$48,MATCH('2.Rent Roll'!C148,'1.General Info'!$A$42:$A$48,0))/50,0)*50*T148/50,0)*50*'1.General Info'!$A$11/12),"")</f>
        <v/>
      </c>
      <c r="S148" s="98" t="str">
        <f t="shared" si="23"/>
        <v/>
      </c>
      <c r="T148" s="85" t="str">
        <f t="shared" si="24"/>
        <v/>
      </c>
      <c r="U148" s="83" t="str">
        <f>IFERROR(ROUND(ROUND('1.General Info'!$A$10*INDEX('1.General Info'!$C$42:$C$48,MATCH('2.Rent Roll'!C148,'1.General Info'!$A$42:$A$48,0))/50,0)*50*'2.Rent Roll'!T148/50,0)*50,"")</f>
        <v/>
      </c>
      <c r="V148" s="149" t="str">
        <f>IFERROR(INDEX('1.General Info'!$B$42:$B$48,MATCH('2.Rent Roll'!C148,'1.General Info'!$A$42:$A$48,0)),"")</f>
        <v/>
      </c>
      <c r="X148" s="87" t="str">
        <f>IFERROR(IF(C148="SRO",MAX(MIN(ROUND(ROUND('1.General Info'!$A$10*INDEX('1.General Info'!$C$42:$C$48,MATCH('2.Rent Roll'!C148,'1.General Info'!$A$42:$A$48,0))/50,0)*50*O148/50,0)*50*'1.General Info'!$A$11/12*0.75,IF(Q148="No",ROUND(ROUND('1.General Info'!$A$10*INDEX('1.General Info'!$C$42:$C$48,MATCH('2.Rent Roll'!C148,'1.General Info'!$A$42:$A$48,0))/50,0)*50*P148/50,0)*50*'1.General Info'!$A$11/12*0.75,IFERROR(ROUND(ROUND('1.General Info'!$A$10*INDEX('1.General Info'!$C$42:$C$48,MATCH('2.Rent Roll'!C148,'1.General Info'!$A$42:$A$48,0))/50,0)*50*(MIN(O148,P148)*COUNTIFS($C$11:$C$160,"&lt;&gt;",$Q$11:$Q$160,"Yes")-SUMIFS($M$11:$M$160,$C$11:$C$160,"&lt;&gt;",$Q$11:$Q$160,"Yes")+M148)/50,0)*50*'1.General Info'!$A$11/12*0.75,0))),ROUND(ROUND('1.General Info'!$A$10*INDEX('1.General Info'!$C$42:$C$48,MATCH('2.Rent Roll'!C148,'1.General Info'!$A$42:$A$48,0))/50,0)*50*N148/50,0)*50*'1.General Info'!$A$11/12*0.75),MAX(MIN(ROUND(ROUND('1.General Info'!$A$10*INDEX('1.General Info'!$C$42:$C$48,MATCH('2.Rent Roll'!C148,'1.General Info'!$A$42:$A$48,0))/50,0)*50*O148/50,0)*50*'1.General Info'!$A$11/12,IF(Q148="No",ROUND(ROUND('1.General Info'!$A$10*INDEX('1.General Info'!$C$42:$C$48,MATCH('2.Rent Roll'!C148,'1.General Info'!$A$42:$A$48,0))/50,0)*50*P148/50,0)*50*'1.General Info'!$A$11/12,IFERROR(ROUND(ROUND('1.General Info'!$A$10*INDEX('1.General Info'!$C$42:$C$48,MATCH('2.Rent Roll'!C148,'1.General Info'!$A$42:$A$48,0))/50,0)*50*(MIN(O148,P148)*COUNTIFS($C$11:$C$160,"&lt;&gt;",$Q$11:$Q$160,"Yes")-SUMIFS($M$11:$M$160,$C$11:$C$160,"&lt;&gt;",$Q$11:$Q$160,"Yes")+M148)/50,0)*50*'1.General Info'!$A$11/12,0))),ROUND(ROUND('1.General Info'!$A$10*INDEX('1.General Info'!$C$42:$C$48,MATCH('2.Rent Roll'!C148,'1.General Info'!$A$42:$A$48,0))/50,0)*50*N148/50,0)*50*'1.General Info'!$A$11/12)),"")</f>
        <v/>
      </c>
      <c r="Y148" s="98" t="str">
        <f t="shared" si="18"/>
        <v/>
      </c>
      <c r="Z148" s="85" t="str">
        <f>IFERROR(IF(C148="SRO",(SUM(X148)/0.75*12*(1/'1.General Info'!$A$11))/(ROUND(('1.General Info'!$A$10*INDEX('1.General Info'!$C$42:$C$48,MATCH('2.Rent Roll'!C148,'1.General Info'!$A$42:$A$48,0)))/50,0)*50),(SUM(X148)*12*(1/'1.General Info'!$A$11))/(ROUND(('1.General Info'!$A$10*INDEX('1.General Info'!$C$42:$C$48,MATCH('2.Rent Roll'!C148,'1.General Info'!$A$42:$A$48,0)))/50,0)*50)),"")</f>
        <v/>
      </c>
      <c r="AA148" s="83" t="str">
        <f>IFERROR(ROUND(ROUND('1.General Info'!$A$10*INDEX('1.General Info'!$C$42:$C$48,MATCH('2.Rent Roll'!C148,'1.General Info'!$A$42:$A$48,0))/50,0)*50*'2.Rent Roll'!Z148/50,0)*50,"")</f>
        <v/>
      </c>
      <c r="AB148" s="88" t="str">
        <f>IFERROR(INDEX('1.General Info'!$B$42:$B$48,MATCH('2.Rent Roll'!C148,'1.General Info'!$A$42:$A$48,0)),"")</f>
        <v/>
      </c>
    </row>
    <row r="149" spans="1:28">
      <c r="A149" s="81">
        <f t="shared" si="25"/>
        <v>139</v>
      </c>
      <c r="B149" s="93"/>
      <c r="C149" s="93"/>
      <c r="D149" s="93"/>
      <c r="E149" s="84"/>
      <c r="F149" s="118" t="str">
        <f>IF(E149="","",IFERROR(E149/(ROUND(INDEX('1.General Info'!$I$41:$I$48,MATCH('2.Rent Roll'!D149,'1.General Info'!$H$41:$H$48,0))*'1.General Info'!$A$10/50,0)*50),""))</f>
        <v/>
      </c>
      <c r="G149" s="93"/>
      <c r="H149" s="93"/>
      <c r="I149" s="82"/>
      <c r="J149" s="83" t="str">
        <f>IFERROR(HLOOKUP(C149,'1.General Info'!$D$26:$J$32,7,FALSE),"")</f>
        <v/>
      </c>
      <c r="K149" s="145"/>
      <c r="L149" s="84"/>
      <c r="M149" s="85" t="str">
        <f>IFERROR(IF(L149="","",IF(C149="SRO",(SUM(I149:L149)/0.75*12*(1/'1.General Info'!$A$11))/(ROUND(('1.General Info'!$A$10*INDEX('1.General Info'!$C$42:$C$48,MATCH('2.Rent Roll'!C149,'1.General Info'!$A$42:$A$48,0)))/50,0)*50),(SUM(I149:L149)*12*(1/'1.General Info'!$A$11))/(ROUND(('1.General Info'!$A$10*INDEX('1.General Info'!$C$42:$C$48,MATCH('2.Rent Roll'!C149,'1.General Info'!$A$42:$A$48,0)))/50,0)*50))),"")</f>
        <v/>
      </c>
      <c r="N149" s="86" t="str">
        <f t="shared" si="19"/>
        <v/>
      </c>
      <c r="O149" s="86" t="str">
        <f t="shared" si="20"/>
        <v/>
      </c>
      <c r="P149" s="86" t="str">
        <f t="shared" si="21"/>
        <v/>
      </c>
      <c r="Q149" s="94" t="str">
        <f t="shared" si="22"/>
        <v/>
      </c>
      <c r="R149" s="87" t="str">
        <f>IFERROR(IF(C149="SRO",ROUND(ROUND('1.General Info'!$A$10*INDEX('1.General Info'!$C$42:$C$48,MATCH('2.Rent Roll'!C149,'1.General Info'!$A$42:$A$48,0))/50,0)*50*T149/50,0)*50*'1.General Info'!$A$11/12*0.75,ROUND(ROUND('1.General Info'!$A$10*INDEX('1.General Info'!$C$42:$C$48,MATCH('2.Rent Roll'!C149,'1.General Info'!$A$42:$A$48,0))/50,0)*50*T149/50,0)*50*'1.General Info'!$A$11/12),"")</f>
        <v/>
      </c>
      <c r="S149" s="98" t="str">
        <f t="shared" si="23"/>
        <v/>
      </c>
      <c r="T149" s="85" t="str">
        <f t="shared" si="24"/>
        <v/>
      </c>
      <c r="U149" s="83" t="str">
        <f>IFERROR(ROUND(ROUND('1.General Info'!$A$10*INDEX('1.General Info'!$C$42:$C$48,MATCH('2.Rent Roll'!C149,'1.General Info'!$A$42:$A$48,0))/50,0)*50*'2.Rent Roll'!T149/50,0)*50,"")</f>
        <v/>
      </c>
      <c r="V149" s="149" t="str">
        <f>IFERROR(INDEX('1.General Info'!$B$42:$B$48,MATCH('2.Rent Roll'!C149,'1.General Info'!$A$42:$A$48,0)),"")</f>
        <v/>
      </c>
      <c r="X149" s="87" t="str">
        <f>IFERROR(IF(C149="SRO",MAX(MIN(ROUND(ROUND('1.General Info'!$A$10*INDEX('1.General Info'!$C$42:$C$48,MATCH('2.Rent Roll'!C149,'1.General Info'!$A$42:$A$48,0))/50,0)*50*O149/50,0)*50*'1.General Info'!$A$11/12*0.75,IF(Q149="No",ROUND(ROUND('1.General Info'!$A$10*INDEX('1.General Info'!$C$42:$C$48,MATCH('2.Rent Roll'!C149,'1.General Info'!$A$42:$A$48,0))/50,0)*50*P149/50,0)*50*'1.General Info'!$A$11/12*0.75,IFERROR(ROUND(ROUND('1.General Info'!$A$10*INDEX('1.General Info'!$C$42:$C$48,MATCH('2.Rent Roll'!C149,'1.General Info'!$A$42:$A$48,0))/50,0)*50*(MIN(O149,P149)*COUNTIFS($C$11:$C$160,"&lt;&gt;",$Q$11:$Q$160,"Yes")-SUMIFS($M$11:$M$160,$C$11:$C$160,"&lt;&gt;",$Q$11:$Q$160,"Yes")+M149)/50,0)*50*'1.General Info'!$A$11/12*0.75,0))),ROUND(ROUND('1.General Info'!$A$10*INDEX('1.General Info'!$C$42:$C$48,MATCH('2.Rent Roll'!C149,'1.General Info'!$A$42:$A$48,0))/50,0)*50*N149/50,0)*50*'1.General Info'!$A$11/12*0.75),MAX(MIN(ROUND(ROUND('1.General Info'!$A$10*INDEX('1.General Info'!$C$42:$C$48,MATCH('2.Rent Roll'!C149,'1.General Info'!$A$42:$A$48,0))/50,0)*50*O149/50,0)*50*'1.General Info'!$A$11/12,IF(Q149="No",ROUND(ROUND('1.General Info'!$A$10*INDEX('1.General Info'!$C$42:$C$48,MATCH('2.Rent Roll'!C149,'1.General Info'!$A$42:$A$48,0))/50,0)*50*P149/50,0)*50*'1.General Info'!$A$11/12,IFERROR(ROUND(ROUND('1.General Info'!$A$10*INDEX('1.General Info'!$C$42:$C$48,MATCH('2.Rent Roll'!C149,'1.General Info'!$A$42:$A$48,0))/50,0)*50*(MIN(O149,P149)*COUNTIFS($C$11:$C$160,"&lt;&gt;",$Q$11:$Q$160,"Yes")-SUMIFS($M$11:$M$160,$C$11:$C$160,"&lt;&gt;",$Q$11:$Q$160,"Yes")+M149)/50,0)*50*'1.General Info'!$A$11/12,0))),ROUND(ROUND('1.General Info'!$A$10*INDEX('1.General Info'!$C$42:$C$48,MATCH('2.Rent Roll'!C149,'1.General Info'!$A$42:$A$48,0))/50,0)*50*N149/50,0)*50*'1.General Info'!$A$11/12)),"")</f>
        <v/>
      </c>
      <c r="Y149" s="98" t="str">
        <f t="shared" si="18"/>
        <v/>
      </c>
      <c r="Z149" s="85" t="str">
        <f>IFERROR(IF(C149="SRO",(SUM(X149)/0.75*12*(1/'1.General Info'!$A$11))/(ROUND(('1.General Info'!$A$10*INDEX('1.General Info'!$C$42:$C$48,MATCH('2.Rent Roll'!C149,'1.General Info'!$A$42:$A$48,0)))/50,0)*50),(SUM(X149)*12*(1/'1.General Info'!$A$11))/(ROUND(('1.General Info'!$A$10*INDEX('1.General Info'!$C$42:$C$48,MATCH('2.Rent Roll'!C149,'1.General Info'!$A$42:$A$48,0)))/50,0)*50)),"")</f>
        <v/>
      </c>
      <c r="AA149" s="83" t="str">
        <f>IFERROR(ROUND(ROUND('1.General Info'!$A$10*INDEX('1.General Info'!$C$42:$C$48,MATCH('2.Rent Roll'!C149,'1.General Info'!$A$42:$A$48,0))/50,0)*50*'2.Rent Roll'!Z149/50,0)*50,"")</f>
        <v/>
      </c>
      <c r="AB149" s="88" t="str">
        <f>IFERROR(INDEX('1.General Info'!$B$42:$B$48,MATCH('2.Rent Roll'!C149,'1.General Info'!$A$42:$A$48,0)),"")</f>
        <v/>
      </c>
    </row>
    <row r="150" spans="1:28">
      <c r="A150" s="81">
        <f t="shared" si="25"/>
        <v>140</v>
      </c>
      <c r="B150" s="93"/>
      <c r="C150" s="93"/>
      <c r="D150" s="93"/>
      <c r="E150" s="84"/>
      <c r="F150" s="118" t="str">
        <f>IF(E150="","",IFERROR(E150/(ROUND(INDEX('1.General Info'!$I$41:$I$48,MATCH('2.Rent Roll'!D150,'1.General Info'!$H$41:$H$48,0))*'1.General Info'!$A$10/50,0)*50),""))</f>
        <v/>
      </c>
      <c r="G150" s="93"/>
      <c r="H150" s="93"/>
      <c r="I150" s="82"/>
      <c r="J150" s="83" t="str">
        <f>IFERROR(HLOOKUP(C150,'1.General Info'!$D$26:$J$32,7,FALSE),"")</f>
        <v/>
      </c>
      <c r="K150" s="145"/>
      <c r="L150" s="84"/>
      <c r="M150" s="85" t="str">
        <f>IFERROR(IF(L150="","",IF(C150="SRO",(SUM(I150:L150)/0.75*12*(1/'1.General Info'!$A$11))/(ROUND(('1.General Info'!$A$10*INDEX('1.General Info'!$C$42:$C$48,MATCH('2.Rent Roll'!C150,'1.General Info'!$A$42:$A$48,0)))/50,0)*50),(SUM(I150:L150)*12*(1/'1.General Info'!$A$11))/(ROUND(('1.General Info'!$A$10*INDEX('1.General Info'!$C$42:$C$48,MATCH('2.Rent Roll'!C150,'1.General Info'!$A$42:$A$48,0)))/50,0)*50))),"")</f>
        <v/>
      </c>
      <c r="N150" s="86" t="str">
        <f t="shared" si="19"/>
        <v/>
      </c>
      <c r="O150" s="86" t="str">
        <f t="shared" si="20"/>
        <v/>
      </c>
      <c r="P150" s="86" t="str">
        <f t="shared" si="21"/>
        <v/>
      </c>
      <c r="Q150" s="94" t="str">
        <f t="shared" si="22"/>
        <v/>
      </c>
      <c r="R150" s="87" t="str">
        <f>IFERROR(IF(C150="SRO",ROUND(ROUND('1.General Info'!$A$10*INDEX('1.General Info'!$C$42:$C$48,MATCH('2.Rent Roll'!C150,'1.General Info'!$A$42:$A$48,0))/50,0)*50*T150/50,0)*50*'1.General Info'!$A$11/12*0.75,ROUND(ROUND('1.General Info'!$A$10*INDEX('1.General Info'!$C$42:$C$48,MATCH('2.Rent Roll'!C150,'1.General Info'!$A$42:$A$48,0))/50,0)*50*T150/50,0)*50*'1.General Info'!$A$11/12),"")</f>
        <v/>
      </c>
      <c r="S150" s="98" t="str">
        <f t="shared" si="23"/>
        <v/>
      </c>
      <c r="T150" s="85" t="str">
        <f t="shared" si="24"/>
        <v/>
      </c>
      <c r="U150" s="83" t="str">
        <f>IFERROR(ROUND(ROUND('1.General Info'!$A$10*INDEX('1.General Info'!$C$42:$C$48,MATCH('2.Rent Roll'!C150,'1.General Info'!$A$42:$A$48,0))/50,0)*50*'2.Rent Roll'!T150/50,0)*50,"")</f>
        <v/>
      </c>
      <c r="V150" s="149" t="str">
        <f>IFERROR(INDEX('1.General Info'!$B$42:$B$48,MATCH('2.Rent Roll'!C150,'1.General Info'!$A$42:$A$48,0)),"")</f>
        <v/>
      </c>
      <c r="X150" s="87" t="str">
        <f>IFERROR(IF(C150="SRO",MAX(MIN(ROUND(ROUND('1.General Info'!$A$10*INDEX('1.General Info'!$C$42:$C$48,MATCH('2.Rent Roll'!C150,'1.General Info'!$A$42:$A$48,0))/50,0)*50*O150/50,0)*50*'1.General Info'!$A$11/12*0.75,IF(Q150="No",ROUND(ROUND('1.General Info'!$A$10*INDEX('1.General Info'!$C$42:$C$48,MATCH('2.Rent Roll'!C150,'1.General Info'!$A$42:$A$48,0))/50,0)*50*P150/50,0)*50*'1.General Info'!$A$11/12*0.75,IFERROR(ROUND(ROUND('1.General Info'!$A$10*INDEX('1.General Info'!$C$42:$C$48,MATCH('2.Rent Roll'!C150,'1.General Info'!$A$42:$A$48,0))/50,0)*50*(MIN(O150,P150)*COUNTIFS($C$11:$C$160,"&lt;&gt;",$Q$11:$Q$160,"Yes")-SUMIFS($M$11:$M$160,$C$11:$C$160,"&lt;&gt;",$Q$11:$Q$160,"Yes")+M150)/50,0)*50*'1.General Info'!$A$11/12*0.75,0))),ROUND(ROUND('1.General Info'!$A$10*INDEX('1.General Info'!$C$42:$C$48,MATCH('2.Rent Roll'!C150,'1.General Info'!$A$42:$A$48,0))/50,0)*50*N150/50,0)*50*'1.General Info'!$A$11/12*0.75),MAX(MIN(ROUND(ROUND('1.General Info'!$A$10*INDEX('1.General Info'!$C$42:$C$48,MATCH('2.Rent Roll'!C150,'1.General Info'!$A$42:$A$48,0))/50,0)*50*O150/50,0)*50*'1.General Info'!$A$11/12,IF(Q150="No",ROUND(ROUND('1.General Info'!$A$10*INDEX('1.General Info'!$C$42:$C$48,MATCH('2.Rent Roll'!C150,'1.General Info'!$A$42:$A$48,0))/50,0)*50*P150/50,0)*50*'1.General Info'!$A$11/12,IFERROR(ROUND(ROUND('1.General Info'!$A$10*INDEX('1.General Info'!$C$42:$C$48,MATCH('2.Rent Roll'!C150,'1.General Info'!$A$42:$A$48,0))/50,0)*50*(MIN(O150,P150)*COUNTIFS($C$11:$C$160,"&lt;&gt;",$Q$11:$Q$160,"Yes")-SUMIFS($M$11:$M$160,$C$11:$C$160,"&lt;&gt;",$Q$11:$Q$160,"Yes")+M150)/50,0)*50*'1.General Info'!$A$11/12,0))),ROUND(ROUND('1.General Info'!$A$10*INDEX('1.General Info'!$C$42:$C$48,MATCH('2.Rent Roll'!C150,'1.General Info'!$A$42:$A$48,0))/50,0)*50*N150/50,0)*50*'1.General Info'!$A$11/12)),"")</f>
        <v/>
      </c>
      <c r="Y150" s="98" t="str">
        <f t="shared" si="18"/>
        <v/>
      </c>
      <c r="Z150" s="85" t="str">
        <f>IFERROR(IF(C150="SRO",(SUM(X150)/0.75*12*(1/'1.General Info'!$A$11))/(ROUND(('1.General Info'!$A$10*INDEX('1.General Info'!$C$42:$C$48,MATCH('2.Rent Roll'!C150,'1.General Info'!$A$42:$A$48,0)))/50,0)*50),(SUM(X150)*12*(1/'1.General Info'!$A$11))/(ROUND(('1.General Info'!$A$10*INDEX('1.General Info'!$C$42:$C$48,MATCH('2.Rent Roll'!C150,'1.General Info'!$A$42:$A$48,0)))/50,0)*50)),"")</f>
        <v/>
      </c>
      <c r="AA150" s="83" t="str">
        <f>IFERROR(ROUND(ROUND('1.General Info'!$A$10*INDEX('1.General Info'!$C$42:$C$48,MATCH('2.Rent Roll'!C150,'1.General Info'!$A$42:$A$48,0))/50,0)*50*'2.Rent Roll'!Z150/50,0)*50,"")</f>
        <v/>
      </c>
      <c r="AB150" s="88" t="str">
        <f>IFERROR(INDEX('1.General Info'!$B$42:$B$48,MATCH('2.Rent Roll'!C150,'1.General Info'!$A$42:$A$48,0)),"")</f>
        <v/>
      </c>
    </row>
    <row r="151" spans="1:28">
      <c r="A151" s="81">
        <f t="shared" si="25"/>
        <v>141</v>
      </c>
      <c r="B151" s="93"/>
      <c r="C151" s="93"/>
      <c r="D151" s="93"/>
      <c r="E151" s="84"/>
      <c r="F151" s="118" t="str">
        <f>IF(E151="","",IFERROR(E151/(ROUND(INDEX('1.General Info'!$I$41:$I$48,MATCH('2.Rent Roll'!D151,'1.General Info'!$H$41:$H$48,0))*'1.General Info'!$A$10/50,0)*50),""))</f>
        <v/>
      </c>
      <c r="G151" s="93"/>
      <c r="H151" s="93"/>
      <c r="I151" s="82"/>
      <c r="J151" s="83" t="str">
        <f>IFERROR(HLOOKUP(C151,'1.General Info'!$D$26:$J$32,7,FALSE),"")</f>
        <v/>
      </c>
      <c r="K151" s="145"/>
      <c r="L151" s="84"/>
      <c r="M151" s="85" t="str">
        <f>IFERROR(IF(L151="","",IF(C151="SRO",(SUM(I151:L151)/0.75*12*(1/'1.General Info'!$A$11))/(ROUND(('1.General Info'!$A$10*INDEX('1.General Info'!$C$42:$C$48,MATCH('2.Rent Roll'!C151,'1.General Info'!$A$42:$A$48,0)))/50,0)*50),(SUM(I151:L151)*12*(1/'1.General Info'!$A$11))/(ROUND(('1.General Info'!$A$10*INDEX('1.General Info'!$C$42:$C$48,MATCH('2.Rent Roll'!C151,'1.General Info'!$A$42:$A$48,0)))/50,0)*50))),"")</f>
        <v/>
      </c>
      <c r="N151" s="86" t="str">
        <f t="shared" si="19"/>
        <v/>
      </c>
      <c r="O151" s="86" t="str">
        <f t="shared" si="20"/>
        <v/>
      </c>
      <c r="P151" s="86" t="str">
        <f t="shared" si="21"/>
        <v/>
      </c>
      <c r="Q151" s="94" t="str">
        <f t="shared" si="22"/>
        <v/>
      </c>
      <c r="R151" s="87" t="str">
        <f>IFERROR(IF(C151="SRO",ROUND(ROUND('1.General Info'!$A$10*INDEX('1.General Info'!$C$42:$C$48,MATCH('2.Rent Roll'!C151,'1.General Info'!$A$42:$A$48,0))/50,0)*50*T151/50,0)*50*'1.General Info'!$A$11/12*0.75,ROUND(ROUND('1.General Info'!$A$10*INDEX('1.General Info'!$C$42:$C$48,MATCH('2.Rent Roll'!C151,'1.General Info'!$A$42:$A$48,0))/50,0)*50*T151/50,0)*50*'1.General Info'!$A$11/12),"")</f>
        <v/>
      </c>
      <c r="S151" s="98" t="str">
        <f t="shared" si="23"/>
        <v/>
      </c>
      <c r="T151" s="85" t="str">
        <f t="shared" si="24"/>
        <v/>
      </c>
      <c r="U151" s="83" t="str">
        <f>IFERROR(ROUND(ROUND('1.General Info'!$A$10*INDEX('1.General Info'!$C$42:$C$48,MATCH('2.Rent Roll'!C151,'1.General Info'!$A$42:$A$48,0))/50,0)*50*'2.Rent Roll'!T151/50,0)*50,"")</f>
        <v/>
      </c>
      <c r="V151" s="149" t="str">
        <f>IFERROR(INDEX('1.General Info'!$B$42:$B$48,MATCH('2.Rent Roll'!C151,'1.General Info'!$A$42:$A$48,0)),"")</f>
        <v/>
      </c>
      <c r="X151" s="87" t="str">
        <f>IFERROR(IF(C151="SRO",MAX(MIN(ROUND(ROUND('1.General Info'!$A$10*INDEX('1.General Info'!$C$42:$C$48,MATCH('2.Rent Roll'!C151,'1.General Info'!$A$42:$A$48,0))/50,0)*50*O151/50,0)*50*'1.General Info'!$A$11/12*0.75,IF(Q151="No",ROUND(ROUND('1.General Info'!$A$10*INDEX('1.General Info'!$C$42:$C$48,MATCH('2.Rent Roll'!C151,'1.General Info'!$A$42:$A$48,0))/50,0)*50*P151/50,0)*50*'1.General Info'!$A$11/12*0.75,IFERROR(ROUND(ROUND('1.General Info'!$A$10*INDEX('1.General Info'!$C$42:$C$48,MATCH('2.Rent Roll'!C151,'1.General Info'!$A$42:$A$48,0))/50,0)*50*(MIN(O151,P151)*COUNTIFS($C$11:$C$160,"&lt;&gt;",$Q$11:$Q$160,"Yes")-SUMIFS($M$11:$M$160,$C$11:$C$160,"&lt;&gt;",$Q$11:$Q$160,"Yes")+M151)/50,0)*50*'1.General Info'!$A$11/12*0.75,0))),ROUND(ROUND('1.General Info'!$A$10*INDEX('1.General Info'!$C$42:$C$48,MATCH('2.Rent Roll'!C151,'1.General Info'!$A$42:$A$48,0))/50,0)*50*N151/50,0)*50*'1.General Info'!$A$11/12*0.75),MAX(MIN(ROUND(ROUND('1.General Info'!$A$10*INDEX('1.General Info'!$C$42:$C$48,MATCH('2.Rent Roll'!C151,'1.General Info'!$A$42:$A$48,0))/50,0)*50*O151/50,0)*50*'1.General Info'!$A$11/12,IF(Q151="No",ROUND(ROUND('1.General Info'!$A$10*INDEX('1.General Info'!$C$42:$C$48,MATCH('2.Rent Roll'!C151,'1.General Info'!$A$42:$A$48,0))/50,0)*50*P151/50,0)*50*'1.General Info'!$A$11/12,IFERROR(ROUND(ROUND('1.General Info'!$A$10*INDEX('1.General Info'!$C$42:$C$48,MATCH('2.Rent Roll'!C151,'1.General Info'!$A$42:$A$48,0))/50,0)*50*(MIN(O151,P151)*COUNTIFS($C$11:$C$160,"&lt;&gt;",$Q$11:$Q$160,"Yes")-SUMIFS($M$11:$M$160,$C$11:$C$160,"&lt;&gt;",$Q$11:$Q$160,"Yes")+M151)/50,0)*50*'1.General Info'!$A$11/12,0))),ROUND(ROUND('1.General Info'!$A$10*INDEX('1.General Info'!$C$42:$C$48,MATCH('2.Rent Roll'!C151,'1.General Info'!$A$42:$A$48,0))/50,0)*50*N151/50,0)*50*'1.General Info'!$A$11/12)),"")</f>
        <v/>
      </c>
      <c r="Y151" s="98" t="str">
        <f t="shared" si="18"/>
        <v/>
      </c>
      <c r="Z151" s="85" t="str">
        <f>IFERROR(IF(C151="SRO",(SUM(X151)/0.75*12*(1/'1.General Info'!$A$11))/(ROUND(('1.General Info'!$A$10*INDEX('1.General Info'!$C$42:$C$48,MATCH('2.Rent Roll'!C151,'1.General Info'!$A$42:$A$48,0)))/50,0)*50),(SUM(X151)*12*(1/'1.General Info'!$A$11))/(ROUND(('1.General Info'!$A$10*INDEX('1.General Info'!$C$42:$C$48,MATCH('2.Rent Roll'!C151,'1.General Info'!$A$42:$A$48,0)))/50,0)*50)),"")</f>
        <v/>
      </c>
      <c r="AA151" s="83" t="str">
        <f>IFERROR(ROUND(ROUND('1.General Info'!$A$10*INDEX('1.General Info'!$C$42:$C$48,MATCH('2.Rent Roll'!C151,'1.General Info'!$A$42:$A$48,0))/50,0)*50*'2.Rent Roll'!Z151/50,0)*50,"")</f>
        <v/>
      </c>
      <c r="AB151" s="88" t="str">
        <f>IFERROR(INDEX('1.General Info'!$B$42:$B$48,MATCH('2.Rent Roll'!C151,'1.General Info'!$A$42:$A$48,0)),"")</f>
        <v/>
      </c>
    </row>
    <row r="152" spans="1:28">
      <c r="A152" s="81">
        <f t="shared" si="25"/>
        <v>142</v>
      </c>
      <c r="B152" s="93"/>
      <c r="C152" s="93"/>
      <c r="D152" s="93"/>
      <c r="E152" s="84"/>
      <c r="F152" s="118" t="str">
        <f>IF(E152="","",IFERROR(E152/(ROUND(INDEX('1.General Info'!$I$41:$I$48,MATCH('2.Rent Roll'!D152,'1.General Info'!$H$41:$H$48,0))*'1.General Info'!$A$10/50,0)*50),""))</f>
        <v/>
      </c>
      <c r="G152" s="93"/>
      <c r="H152" s="93"/>
      <c r="I152" s="82"/>
      <c r="J152" s="83" t="str">
        <f>IFERROR(HLOOKUP(C152,'1.General Info'!$D$26:$J$32,7,FALSE),"")</f>
        <v/>
      </c>
      <c r="K152" s="145"/>
      <c r="L152" s="84"/>
      <c r="M152" s="85" t="str">
        <f>IFERROR(IF(L152="","",IF(C152="SRO",(SUM(I152:L152)/0.75*12*(1/'1.General Info'!$A$11))/(ROUND(('1.General Info'!$A$10*INDEX('1.General Info'!$C$42:$C$48,MATCH('2.Rent Roll'!C152,'1.General Info'!$A$42:$A$48,0)))/50,0)*50),(SUM(I152:L152)*12*(1/'1.General Info'!$A$11))/(ROUND(('1.General Info'!$A$10*INDEX('1.General Info'!$C$42:$C$48,MATCH('2.Rent Roll'!C152,'1.General Info'!$A$42:$A$48,0)))/50,0)*50))),"")</f>
        <v/>
      </c>
      <c r="N152" s="86" t="str">
        <f t="shared" si="19"/>
        <v/>
      </c>
      <c r="O152" s="86" t="str">
        <f t="shared" si="20"/>
        <v/>
      </c>
      <c r="P152" s="86" t="str">
        <f t="shared" si="21"/>
        <v/>
      </c>
      <c r="Q152" s="94" t="str">
        <f t="shared" si="22"/>
        <v/>
      </c>
      <c r="R152" s="87" t="str">
        <f>IFERROR(IF(C152="SRO",ROUND(ROUND('1.General Info'!$A$10*INDEX('1.General Info'!$C$42:$C$48,MATCH('2.Rent Roll'!C152,'1.General Info'!$A$42:$A$48,0))/50,0)*50*T152/50,0)*50*'1.General Info'!$A$11/12*0.75,ROUND(ROUND('1.General Info'!$A$10*INDEX('1.General Info'!$C$42:$C$48,MATCH('2.Rent Roll'!C152,'1.General Info'!$A$42:$A$48,0))/50,0)*50*T152/50,0)*50*'1.General Info'!$A$11/12),"")</f>
        <v/>
      </c>
      <c r="S152" s="98" t="str">
        <f t="shared" si="23"/>
        <v/>
      </c>
      <c r="T152" s="85" t="str">
        <f t="shared" si="24"/>
        <v/>
      </c>
      <c r="U152" s="83" t="str">
        <f>IFERROR(ROUND(ROUND('1.General Info'!$A$10*INDEX('1.General Info'!$C$42:$C$48,MATCH('2.Rent Roll'!C152,'1.General Info'!$A$42:$A$48,0))/50,0)*50*'2.Rent Roll'!T152/50,0)*50,"")</f>
        <v/>
      </c>
      <c r="V152" s="149" t="str">
        <f>IFERROR(INDEX('1.General Info'!$B$42:$B$48,MATCH('2.Rent Roll'!C152,'1.General Info'!$A$42:$A$48,0)),"")</f>
        <v/>
      </c>
      <c r="X152" s="87" t="str">
        <f>IFERROR(IF(C152="SRO",MAX(MIN(ROUND(ROUND('1.General Info'!$A$10*INDEX('1.General Info'!$C$42:$C$48,MATCH('2.Rent Roll'!C152,'1.General Info'!$A$42:$A$48,0))/50,0)*50*O152/50,0)*50*'1.General Info'!$A$11/12*0.75,IF(Q152="No",ROUND(ROUND('1.General Info'!$A$10*INDEX('1.General Info'!$C$42:$C$48,MATCH('2.Rent Roll'!C152,'1.General Info'!$A$42:$A$48,0))/50,0)*50*P152/50,0)*50*'1.General Info'!$A$11/12*0.75,IFERROR(ROUND(ROUND('1.General Info'!$A$10*INDEX('1.General Info'!$C$42:$C$48,MATCH('2.Rent Roll'!C152,'1.General Info'!$A$42:$A$48,0))/50,0)*50*(MIN(O152,P152)*COUNTIFS($C$11:$C$160,"&lt;&gt;",$Q$11:$Q$160,"Yes")-SUMIFS($M$11:$M$160,$C$11:$C$160,"&lt;&gt;",$Q$11:$Q$160,"Yes")+M152)/50,0)*50*'1.General Info'!$A$11/12*0.75,0))),ROUND(ROUND('1.General Info'!$A$10*INDEX('1.General Info'!$C$42:$C$48,MATCH('2.Rent Roll'!C152,'1.General Info'!$A$42:$A$48,0))/50,0)*50*N152/50,0)*50*'1.General Info'!$A$11/12*0.75),MAX(MIN(ROUND(ROUND('1.General Info'!$A$10*INDEX('1.General Info'!$C$42:$C$48,MATCH('2.Rent Roll'!C152,'1.General Info'!$A$42:$A$48,0))/50,0)*50*O152/50,0)*50*'1.General Info'!$A$11/12,IF(Q152="No",ROUND(ROUND('1.General Info'!$A$10*INDEX('1.General Info'!$C$42:$C$48,MATCH('2.Rent Roll'!C152,'1.General Info'!$A$42:$A$48,0))/50,0)*50*P152/50,0)*50*'1.General Info'!$A$11/12,IFERROR(ROUND(ROUND('1.General Info'!$A$10*INDEX('1.General Info'!$C$42:$C$48,MATCH('2.Rent Roll'!C152,'1.General Info'!$A$42:$A$48,0))/50,0)*50*(MIN(O152,P152)*COUNTIFS($C$11:$C$160,"&lt;&gt;",$Q$11:$Q$160,"Yes")-SUMIFS($M$11:$M$160,$C$11:$C$160,"&lt;&gt;",$Q$11:$Q$160,"Yes")+M152)/50,0)*50*'1.General Info'!$A$11/12,0))),ROUND(ROUND('1.General Info'!$A$10*INDEX('1.General Info'!$C$42:$C$48,MATCH('2.Rent Roll'!C152,'1.General Info'!$A$42:$A$48,0))/50,0)*50*N152/50,0)*50*'1.General Info'!$A$11/12)),"")</f>
        <v/>
      </c>
      <c r="Y152" s="98" t="str">
        <f t="shared" si="18"/>
        <v/>
      </c>
      <c r="Z152" s="85" t="str">
        <f>IFERROR(IF(C152="SRO",(SUM(X152)/0.75*12*(1/'1.General Info'!$A$11))/(ROUND(('1.General Info'!$A$10*INDEX('1.General Info'!$C$42:$C$48,MATCH('2.Rent Roll'!C152,'1.General Info'!$A$42:$A$48,0)))/50,0)*50),(SUM(X152)*12*(1/'1.General Info'!$A$11))/(ROUND(('1.General Info'!$A$10*INDEX('1.General Info'!$C$42:$C$48,MATCH('2.Rent Roll'!C152,'1.General Info'!$A$42:$A$48,0)))/50,0)*50)),"")</f>
        <v/>
      </c>
      <c r="AA152" s="83" t="str">
        <f>IFERROR(ROUND(ROUND('1.General Info'!$A$10*INDEX('1.General Info'!$C$42:$C$48,MATCH('2.Rent Roll'!C152,'1.General Info'!$A$42:$A$48,0))/50,0)*50*'2.Rent Roll'!Z152/50,0)*50,"")</f>
        <v/>
      </c>
      <c r="AB152" s="88" t="str">
        <f>IFERROR(INDEX('1.General Info'!$B$42:$B$48,MATCH('2.Rent Roll'!C152,'1.General Info'!$A$42:$A$48,0)),"")</f>
        <v/>
      </c>
    </row>
    <row r="153" spans="1:28">
      <c r="A153" s="81">
        <f t="shared" si="25"/>
        <v>143</v>
      </c>
      <c r="B153" s="93"/>
      <c r="C153" s="93"/>
      <c r="D153" s="93"/>
      <c r="E153" s="84"/>
      <c r="F153" s="118" t="str">
        <f>IF(E153="","",IFERROR(E153/(ROUND(INDEX('1.General Info'!$I$41:$I$48,MATCH('2.Rent Roll'!D153,'1.General Info'!$H$41:$H$48,0))*'1.General Info'!$A$10/50,0)*50),""))</f>
        <v/>
      </c>
      <c r="G153" s="93"/>
      <c r="H153" s="93"/>
      <c r="I153" s="82"/>
      <c r="J153" s="83" t="str">
        <f>IFERROR(HLOOKUP(C153,'1.General Info'!$D$26:$J$32,7,FALSE),"")</f>
        <v/>
      </c>
      <c r="K153" s="145"/>
      <c r="L153" s="84"/>
      <c r="M153" s="85" t="str">
        <f>IFERROR(IF(L153="","",IF(C153="SRO",(SUM(I153:L153)/0.75*12*(1/'1.General Info'!$A$11))/(ROUND(('1.General Info'!$A$10*INDEX('1.General Info'!$C$42:$C$48,MATCH('2.Rent Roll'!C153,'1.General Info'!$A$42:$A$48,0)))/50,0)*50),(SUM(I153:L153)*12*(1/'1.General Info'!$A$11))/(ROUND(('1.General Info'!$A$10*INDEX('1.General Info'!$C$42:$C$48,MATCH('2.Rent Roll'!C153,'1.General Info'!$A$42:$A$48,0)))/50,0)*50))),"")</f>
        <v/>
      </c>
      <c r="N153" s="86" t="str">
        <f t="shared" si="19"/>
        <v/>
      </c>
      <c r="O153" s="86" t="str">
        <f t="shared" si="20"/>
        <v/>
      </c>
      <c r="P153" s="86" t="str">
        <f t="shared" si="21"/>
        <v/>
      </c>
      <c r="Q153" s="94" t="str">
        <f t="shared" si="22"/>
        <v/>
      </c>
      <c r="R153" s="87" t="str">
        <f>IFERROR(IF(C153="SRO",ROUND(ROUND('1.General Info'!$A$10*INDEX('1.General Info'!$C$42:$C$48,MATCH('2.Rent Roll'!C153,'1.General Info'!$A$42:$A$48,0))/50,0)*50*T153/50,0)*50*'1.General Info'!$A$11/12*0.75,ROUND(ROUND('1.General Info'!$A$10*INDEX('1.General Info'!$C$42:$C$48,MATCH('2.Rent Roll'!C153,'1.General Info'!$A$42:$A$48,0))/50,0)*50*T153/50,0)*50*'1.General Info'!$A$11/12),"")</f>
        <v/>
      </c>
      <c r="S153" s="98" t="str">
        <f t="shared" si="23"/>
        <v/>
      </c>
      <c r="T153" s="85" t="str">
        <f t="shared" si="24"/>
        <v/>
      </c>
      <c r="U153" s="83" t="str">
        <f>IFERROR(ROUND(ROUND('1.General Info'!$A$10*INDEX('1.General Info'!$C$42:$C$48,MATCH('2.Rent Roll'!C153,'1.General Info'!$A$42:$A$48,0))/50,0)*50*'2.Rent Roll'!T153/50,0)*50,"")</f>
        <v/>
      </c>
      <c r="V153" s="149" t="str">
        <f>IFERROR(INDEX('1.General Info'!$B$42:$B$48,MATCH('2.Rent Roll'!C153,'1.General Info'!$A$42:$A$48,0)),"")</f>
        <v/>
      </c>
      <c r="X153" s="87" t="str">
        <f>IFERROR(IF(C153="SRO",MAX(MIN(ROUND(ROUND('1.General Info'!$A$10*INDEX('1.General Info'!$C$42:$C$48,MATCH('2.Rent Roll'!C153,'1.General Info'!$A$42:$A$48,0))/50,0)*50*O153/50,0)*50*'1.General Info'!$A$11/12*0.75,IF(Q153="No",ROUND(ROUND('1.General Info'!$A$10*INDEX('1.General Info'!$C$42:$C$48,MATCH('2.Rent Roll'!C153,'1.General Info'!$A$42:$A$48,0))/50,0)*50*P153/50,0)*50*'1.General Info'!$A$11/12*0.75,IFERROR(ROUND(ROUND('1.General Info'!$A$10*INDEX('1.General Info'!$C$42:$C$48,MATCH('2.Rent Roll'!C153,'1.General Info'!$A$42:$A$48,0))/50,0)*50*(MIN(O153,P153)*COUNTIFS($C$11:$C$160,"&lt;&gt;",$Q$11:$Q$160,"Yes")-SUMIFS($M$11:$M$160,$C$11:$C$160,"&lt;&gt;",$Q$11:$Q$160,"Yes")+M153)/50,0)*50*'1.General Info'!$A$11/12*0.75,0))),ROUND(ROUND('1.General Info'!$A$10*INDEX('1.General Info'!$C$42:$C$48,MATCH('2.Rent Roll'!C153,'1.General Info'!$A$42:$A$48,0))/50,0)*50*N153/50,0)*50*'1.General Info'!$A$11/12*0.75),MAX(MIN(ROUND(ROUND('1.General Info'!$A$10*INDEX('1.General Info'!$C$42:$C$48,MATCH('2.Rent Roll'!C153,'1.General Info'!$A$42:$A$48,0))/50,0)*50*O153/50,0)*50*'1.General Info'!$A$11/12,IF(Q153="No",ROUND(ROUND('1.General Info'!$A$10*INDEX('1.General Info'!$C$42:$C$48,MATCH('2.Rent Roll'!C153,'1.General Info'!$A$42:$A$48,0))/50,0)*50*P153/50,0)*50*'1.General Info'!$A$11/12,IFERROR(ROUND(ROUND('1.General Info'!$A$10*INDEX('1.General Info'!$C$42:$C$48,MATCH('2.Rent Roll'!C153,'1.General Info'!$A$42:$A$48,0))/50,0)*50*(MIN(O153,P153)*COUNTIFS($C$11:$C$160,"&lt;&gt;",$Q$11:$Q$160,"Yes")-SUMIFS($M$11:$M$160,$C$11:$C$160,"&lt;&gt;",$Q$11:$Q$160,"Yes")+M153)/50,0)*50*'1.General Info'!$A$11/12,0))),ROUND(ROUND('1.General Info'!$A$10*INDEX('1.General Info'!$C$42:$C$48,MATCH('2.Rent Roll'!C153,'1.General Info'!$A$42:$A$48,0))/50,0)*50*N153/50,0)*50*'1.General Info'!$A$11/12)),"")</f>
        <v/>
      </c>
      <c r="Y153" s="98" t="str">
        <f t="shared" si="18"/>
        <v/>
      </c>
      <c r="Z153" s="85" t="str">
        <f>IFERROR(IF(C153="SRO",(SUM(X153)/0.75*12*(1/'1.General Info'!$A$11))/(ROUND(('1.General Info'!$A$10*INDEX('1.General Info'!$C$42:$C$48,MATCH('2.Rent Roll'!C153,'1.General Info'!$A$42:$A$48,0)))/50,0)*50),(SUM(X153)*12*(1/'1.General Info'!$A$11))/(ROUND(('1.General Info'!$A$10*INDEX('1.General Info'!$C$42:$C$48,MATCH('2.Rent Roll'!C153,'1.General Info'!$A$42:$A$48,0)))/50,0)*50)),"")</f>
        <v/>
      </c>
      <c r="AA153" s="83" t="str">
        <f>IFERROR(ROUND(ROUND('1.General Info'!$A$10*INDEX('1.General Info'!$C$42:$C$48,MATCH('2.Rent Roll'!C153,'1.General Info'!$A$42:$A$48,0))/50,0)*50*'2.Rent Roll'!Z153/50,0)*50,"")</f>
        <v/>
      </c>
      <c r="AB153" s="88" t="str">
        <f>IFERROR(INDEX('1.General Info'!$B$42:$B$48,MATCH('2.Rent Roll'!C153,'1.General Info'!$A$42:$A$48,0)),"")</f>
        <v/>
      </c>
    </row>
    <row r="154" spans="1:28">
      <c r="A154" s="81">
        <f t="shared" si="25"/>
        <v>144</v>
      </c>
      <c r="B154" s="93"/>
      <c r="C154" s="93"/>
      <c r="D154" s="93"/>
      <c r="E154" s="84"/>
      <c r="F154" s="118" t="str">
        <f>IF(E154="","",IFERROR(E154/(ROUND(INDEX('1.General Info'!$I$41:$I$48,MATCH('2.Rent Roll'!D154,'1.General Info'!$H$41:$H$48,0))*'1.General Info'!$A$10/50,0)*50),""))</f>
        <v/>
      </c>
      <c r="G154" s="93"/>
      <c r="H154" s="93"/>
      <c r="I154" s="82"/>
      <c r="J154" s="83" t="str">
        <f>IFERROR(HLOOKUP(C154,'1.General Info'!$D$26:$J$32,7,FALSE),"")</f>
        <v/>
      </c>
      <c r="K154" s="145"/>
      <c r="L154" s="84"/>
      <c r="M154" s="85" t="str">
        <f>IFERROR(IF(L154="","",IF(C154="SRO",(SUM(I154:L154)/0.75*12*(1/'1.General Info'!$A$11))/(ROUND(('1.General Info'!$A$10*INDEX('1.General Info'!$C$42:$C$48,MATCH('2.Rent Roll'!C154,'1.General Info'!$A$42:$A$48,0)))/50,0)*50),(SUM(I154:L154)*12*(1/'1.General Info'!$A$11))/(ROUND(('1.General Info'!$A$10*INDEX('1.General Info'!$C$42:$C$48,MATCH('2.Rent Roll'!C154,'1.General Info'!$A$42:$A$48,0)))/50,0)*50))),"")</f>
        <v/>
      </c>
      <c r="N154" s="86" t="str">
        <f t="shared" si="19"/>
        <v/>
      </c>
      <c r="O154" s="86" t="str">
        <f t="shared" si="20"/>
        <v/>
      </c>
      <c r="P154" s="86" t="str">
        <f t="shared" si="21"/>
        <v/>
      </c>
      <c r="Q154" s="94" t="str">
        <f t="shared" si="22"/>
        <v/>
      </c>
      <c r="R154" s="87" t="str">
        <f>IFERROR(IF(C154="SRO",ROUND(ROUND('1.General Info'!$A$10*INDEX('1.General Info'!$C$42:$C$48,MATCH('2.Rent Roll'!C154,'1.General Info'!$A$42:$A$48,0))/50,0)*50*T154/50,0)*50*'1.General Info'!$A$11/12*0.75,ROUND(ROUND('1.General Info'!$A$10*INDEX('1.General Info'!$C$42:$C$48,MATCH('2.Rent Roll'!C154,'1.General Info'!$A$42:$A$48,0))/50,0)*50*T154/50,0)*50*'1.General Info'!$A$11/12),"")</f>
        <v/>
      </c>
      <c r="S154" s="98" t="str">
        <f t="shared" si="23"/>
        <v/>
      </c>
      <c r="T154" s="85" t="str">
        <f t="shared" si="24"/>
        <v/>
      </c>
      <c r="U154" s="83" t="str">
        <f>IFERROR(ROUND(ROUND('1.General Info'!$A$10*INDEX('1.General Info'!$C$42:$C$48,MATCH('2.Rent Roll'!C154,'1.General Info'!$A$42:$A$48,0))/50,0)*50*'2.Rent Roll'!T154/50,0)*50,"")</f>
        <v/>
      </c>
      <c r="V154" s="149" t="str">
        <f>IFERROR(INDEX('1.General Info'!$B$42:$B$48,MATCH('2.Rent Roll'!C154,'1.General Info'!$A$42:$A$48,0)),"")</f>
        <v/>
      </c>
      <c r="X154" s="87" t="str">
        <f>IFERROR(IF(C154="SRO",MAX(MIN(ROUND(ROUND('1.General Info'!$A$10*INDEX('1.General Info'!$C$42:$C$48,MATCH('2.Rent Roll'!C154,'1.General Info'!$A$42:$A$48,0))/50,0)*50*O154/50,0)*50*'1.General Info'!$A$11/12*0.75,IF(Q154="No",ROUND(ROUND('1.General Info'!$A$10*INDEX('1.General Info'!$C$42:$C$48,MATCH('2.Rent Roll'!C154,'1.General Info'!$A$42:$A$48,0))/50,0)*50*P154/50,0)*50*'1.General Info'!$A$11/12*0.75,IFERROR(ROUND(ROUND('1.General Info'!$A$10*INDEX('1.General Info'!$C$42:$C$48,MATCH('2.Rent Roll'!C154,'1.General Info'!$A$42:$A$48,0))/50,0)*50*(MIN(O154,P154)*COUNTIFS($C$11:$C$160,"&lt;&gt;",$Q$11:$Q$160,"Yes")-SUMIFS($M$11:$M$160,$C$11:$C$160,"&lt;&gt;",$Q$11:$Q$160,"Yes")+M154)/50,0)*50*'1.General Info'!$A$11/12*0.75,0))),ROUND(ROUND('1.General Info'!$A$10*INDEX('1.General Info'!$C$42:$C$48,MATCH('2.Rent Roll'!C154,'1.General Info'!$A$42:$A$48,0))/50,0)*50*N154/50,0)*50*'1.General Info'!$A$11/12*0.75),MAX(MIN(ROUND(ROUND('1.General Info'!$A$10*INDEX('1.General Info'!$C$42:$C$48,MATCH('2.Rent Roll'!C154,'1.General Info'!$A$42:$A$48,0))/50,0)*50*O154/50,0)*50*'1.General Info'!$A$11/12,IF(Q154="No",ROUND(ROUND('1.General Info'!$A$10*INDEX('1.General Info'!$C$42:$C$48,MATCH('2.Rent Roll'!C154,'1.General Info'!$A$42:$A$48,0))/50,0)*50*P154/50,0)*50*'1.General Info'!$A$11/12,IFERROR(ROUND(ROUND('1.General Info'!$A$10*INDEX('1.General Info'!$C$42:$C$48,MATCH('2.Rent Roll'!C154,'1.General Info'!$A$42:$A$48,0))/50,0)*50*(MIN(O154,P154)*COUNTIFS($C$11:$C$160,"&lt;&gt;",$Q$11:$Q$160,"Yes")-SUMIFS($M$11:$M$160,$C$11:$C$160,"&lt;&gt;",$Q$11:$Q$160,"Yes")+M154)/50,0)*50*'1.General Info'!$A$11/12,0))),ROUND(ROUND('1.General Info'!$A$10*INDEX('1.General Info'!$C$42:$C$48,MATCH('2.Rent Roll'!C154,'1.General Info'!$A$42:$A$48,0))/50,0)*50*N154/50,0)*50*'1.General Info'!$A$11/12)),"")</f>
        <v/>
      </c>
      <c r="Y154" s="98" t="str">
        <f t="shared" si="18"/>
        <v/>
      </c>
      <c r="Z154" s="85" t="str">
        <f>IFERROR(IF(C154="SRO",(SUM(X154)/0.75*12*(1/'1.General Info'!$A$11))/(ROUND(('1.General Info'!$A$10*INDEX('1.General Info'!$C$42:$C$48,MATCH('2.Rent Roll'!C154,'1.General Info'!$A$42:$A$48,0)))/50,0)*50),(SUM(X154)*12*(1/'1.General Info'!$A$11))/(ROUND(('1.General Info'!$A$10*INDEX('1.General Info'!$C$42:$C$48,MATCH('2.Rent Roll'!C154,'1.General Info'!$A$42:$A$48,0)))/50,0)*50)),"")</f>
        <v/>
      </c>
      <c r="AA154" s="83" t="str">
        <f>IFERROR(ROUND(ROUND('1.General Info'!$A$10*INDEX('1.General Info'!$C$42:$C$48,MATCH('2.Rent Roll'!C154,'1.General Info'!$A$42:$A$48,0))/50,0)*50*'2.Rent Roll'!Z154/50,0)*50,"")</f>
        <v/>
      </c>
      <c r="AB154" s="88" t="str">
        <f>IFERROR(INDEX('1.General Info'!$B$42:$B$48,MATCH('2.Rent Roll'!C154,'1.General Info'!$A$42:$A$48,0)),"")</f>
        <v/>
      </c>
    </row>
    <row r="155" spans="1:28">
      <c r="A155" s="81">
        <f t="shared" si="25"/>
        <v>145</v>
      </c>
      <c r="B155" s="93"/>
      <c r="C155" s="93"/>
      <c r="D155" s="93"/>
      <c r="E155" s="84"/>
      <c r="F155" s="118" t="str">
        <f>IF(E155="","",IFERROR(E155/(ROUND(INDEX('1.General Info'!$I$41:$I$48,MATCH('2.Rent Roll'!D155,'1.General Info'!$H$41:$H$48,0))*'1.General Info'!$A$10/50,0)*50),""))</f>
        <v/>
      </c>
      <c r="G155" s="93"/>
      <c r="H155" s="93"/>
      <c r="I155" s="82"/>
      <c r="J155" s="83" t="str">
        <f>IFERROR(HLOOKUP(C155,'1.General Info'!$D$26:$J$32,7,FALSE),"")</f>
        <v/>
      </c>
      <c r="K155" s="145"/>
      <c r="L155" s="84"/>
      <c r="M155" s="85" t="str">
        <f>IFERROR(IF(L155="","",IF(C155="SRO",(SUM(I155:L155)/0.75*12*(1/'1.General Info'!$A$11))/(ROUND(('1.General Info'!$A$10*INDEX('1.General Info'!$C$42:$C$48,MATCH('2.Rent Roll'!C155,'1.General Info'!$A$42:$A$48,0)))/50,0)*50),(SUM(I155:L155)*12*(1/'1.General Info'!$A$11))/(ROUND(('1.General Info'!$A$10*INDEX('1.General Info'!$C$42:$C$48,MATCH('2.Rent Roll'!C155,'1.General Info'!$A$42:$A$48,0)))/50,0)*50))),"")</f>
        <v/>
      </c>
      <c r="N155" s="86" t="str">
        <f t="shared" si="19"/>
        <v/>
      </c>
      <c r="O155" s="86" t="str">
        <f t="shared" si="20"/>
        <v/>
      </c>
      <c r="P155" s="86" t="str">
        <f t="shared" si="21"/>
        <v/>
      </c>
      <c r="Q155" s="94" t="str">
        <f t="shared" si="22"/>
        <v/>
      </c>
      <c r="R155" s="87" t="str">
        <f>IFERROR(IF(C155="SRO",ROUND(ROUND('1.General Info'!$A$10*INDEX('1.General Info'!$C$42:$C$48,MATCH('2.Rent Roll'!C155,'1.General Info'!$A$42:$A$48,0))/50,0)*50*T155/50,0)*50*'1.General Info'!$A$11/12*0.75,ROUND(ROUND('1.General Info'!$A$10*INDEX('1.General Info'!$C$42:$C$48,MATCH('2.Rent Roll'!C155,'1.General Info'!$A$42:$A$48,0))/50,0)*50*T155/50,0)*50*'1.General Info'!$A$11/12),"")</f>
        <v/>
      </c>
      <c r="S155" s="98" t="str">
        <f t="shared" si="23"/>
        <v/>
      </c>
      <c r="T155" s="85" t="str">
        <f t="shared" si="24"/>
        <v/>
      </c>
      <c r="U155" s="83" t="str">
        <f>IFERROR(ROUND(ROUND('1.General Info'!$A$10*INDEX('1.General Info'!$C$42:$C$48,MATCH('2.Rent Roll'!C155,'1.General Info'!$A$42:$A$48,0))/50,0)*50*'2.Rent Roll'!T155/50,0)*50,"")</f>
        <v/>
      </c>
      <c r="V155" s="149" t="str">
        <f>IFERROR(INDEX('1.General Info'!$B$42:$B$48,MATCH('2.Rent Roll'!C155,'1.General Info'!$A$42:$A$48,0)),"")</f>
        <v/>
      </c>
      <c r="X155" s="87" t="str">
        <f>IFERROR(IF(C155="SRO",MAX(MIN(ROUND(ROUND('1.General Info'!$A$10*INDEX('1.General Info'!$C$42:$C$48,MATCH('2.Rent Roll'!C155,'1.General Info'!$A$42:$A$48,0))/50,0)*50*O155/50,0)*50*'1.General Info'!$A$11/12*0.75,IF(Q155="No",ROUND(ROUND('1.General Info'!$A$10*INDEX('1.General Info'!$C$42:$C$48,MATCH('2.Rent Roll'!C155,'1.General Info'!$A$42:$A$48,0))/50,0)*50*P155/50,0)*50*'1.General Info'!$A$11/12*0.75,IFERROR(ROUND(ROUND('1.General Info'!$A$10*INDEX('1.General Info'!$C$42:$C$48,MATCH('2.Rent Roll'!C155,'1.General Info'!$A$42:$A$48,0))/50,0)*50*(MIN(O155,P155)*COUNTIFS($C$11:$C$160,"&lt;&gt;",$Q$11:$Q$160,"Yes")-SUMIFS($M$11:$M$160,$C$11:$C$160,"&lt;&gt;",$Q$11:$Q$160,"Yes")+M155)/50,0)*50*'1.General Info'!$A$11/12*0.75,0))),ROUND(ROUND('1.General Info'!$A$10*INDEX('1.General Info'!$C$42:$C$48,MATCH('2.Rent Roll'!C155,'1.General Info'!$A$42:$A$48,0))/50,0)*50*N155/50,0)*50*'1.General Info'!$A$11/12*0.75),MAX(MIN(ROUND(ROUND('1.General Info'!$A$10*INDEX('1.General Info'!$C$42:$C$48,MATCH('2.Rent Roll'!C155,'1.General Info'!$A$42:$A$48,0))/50,0)*50*O155/50,0)*50*'1.General Info'!$A$11/12,IF(Q155="No",ROUND(ROUND('1.General Info'!$A$10*INDEX('1.General Info'!$C$42:$C$48,MATCH('2.Rent Roll'!C155,'1.General Info'!$A$42:$A$48,0))/50,0)*50*P155/50,0)*50*'1.General Info'!$A$11/12,IFERROR(ROUND(ROUND('1.General Info'!$A$10*INDEX('1.General Info'!$C$42:$C$48,MATCH('2.Rent Roll'!C155,'1.General Info'!$A$42:$A$48,0))/50,0)*50*(MIN(O155,P155)*COUNTIFS($C$11:$C$160,"&lt;&gt;",$Q$11:$Q$160,"Yes")-SUMIFS($M$11:$M$160,$C$11:$C$160,"&lt;&gt;",$Q$11:$Q$160,"Yes")+M155)/50,0)*50*'1.General Info'!$A$11/12,0))),ROUND(ROUND('1.General Info'!$A$10*INDEX('1.General Info'!$C$42:$C$48,MATCH('2.Rent Roll'!C155,'1.General Info'!$A$42:$A$48,0))/50,0)*50*N155/50,0)*50*'1.General Info'!$A$11/12)),"")</f>
        <v/>
      </c>
      <c r="Y155" s="98" t="str">
        <f t="shared" si="18"/>
        <v/>
      </c>
      <c r="Z155" s="85" t="str">
        <f>IFERROR(IF(C155="SRO",(SUM(X155)/0.75*12*(1/'1.General Info'!$A$11))/(ROUND(('1.General Info'!$A$10*INDEX('1.General Info'!$C$42:$C$48,MATCH('2.Rent Roll'!C155,'1.General Info'!$A$42:$A$48,0)))/50,0)*50),(SUM(X155)*12*(1/'1.General Info'!$A$11))/(ROUND(('1.General Info'!$A$10*INDEX('1.General Info'!$C$42:$C$48,MATCH('2.Rent Roll'!C155,'1.General Info'!$A$42:$A$48,0)))/50,0)*50)),"")</f>
        <v/>
      </c>
      <c r="AA155" s="83" t="str">
        <f>IFERROR(ROUND(ROUND('1.General Info'!$A$10*INDEX('1.General Info'!$C$42:$C$48,MATCH('2.Rent Roll'!C155,'1.General Info'!$A$42:$A$48,0))/50,0)*50*'2.Rent Roll'!Z155/50,0)*50,"")</f>
        <v/>
      </c>
      <c r="AB155" s="88" t="str">
        <f>IFERROR(INDEX('1.General Info'!$B$42:$B$48,MATCH('2.Rent Roll'!C155,'1.General Info'!$A$42:$A$48,0)),"")</f>
        <v/>
      </c>
    </row>
    <row r="156" spans="1:28">
      <c r="A156" s="81">
        <f t="shared" si="25"/>
        <v>146</v>
      </c>
      <c r="B156" s="93"/>
      <c r="C156" s="93"/>
      <c r="D156" s="93"/>
      <c r="E156" s="84"/>
      <c r="F156" s="118" t="str">
        <f>IF(E156="","",IFERROR(E156/(ROUND(INDEX('1.General Info'!$I$41:$I$48,MATCH('2.Rent Roll'!D156,'1.General Info'!$H$41:$H$48,0))*'1.General Info'!$A$10/50,0)*50),""))</f>
        <v/>
      </c>
      <c r="G156" s="93"/>
      <c r="H156" s="93"/>
      <c r="I156" s="82"/>
      <c r="J156" s="83" t="str">
        <f>IFERROR(HLOOKUP(C156,'1.General Info'!$D$26:$J$32,7,FALSE),"")</f>
        <v/>
      </c>
      <c r="K156" s="145"/>
      <c r="L156" s="84"/>
      <c r="M156" s="85" t="str">
        <f>IFERROR(IF(L156="","",IF(C156="SRO",(SUM(I156:L156)/0.75*12*(1/'1.General Info'!$A$11))/(ROUND(('1.General Info'!$A$10*INDEX('1.General Info'!$C$42:$C$48,MATCH('2.Rent Roll'!C156,'1.General Info'!$A$42:$A$48,0)))/50,0)*50),(SUM(I156:L156)*12*(1/'1.General Info'!$A$11))/(ROUND(('1.General Info'!$A$10*INDEX('1.General Info'!$C$42:$C$48,MATCH('2.Rent Roll'!C156,'1.General Info'!$A$42:$A$48,0)))/50,0)*50))),"")</f>
        <v/>
      </c>
      <c r="N156" s="86" t="str">
        <f t="shared" si="19"/>
        <v/>
      </c>
      <c r="O156" s="86" t="str">
        <f t="shared" si="20"/>
        <v/>
      </c>
      <c r="P156" s="86" t="str">
        <f t="shared" si="21"/>
        <v/>
      </c>
      <c r="Q156" s="94" t="str">
        <f t="shared" si="22"/>
        <v/>
      </c>
      <c r="R156" s="87" t="str">
        <f>IFERROR(IF(C156="SRO",ROUND(ROUND('1.General Info'!$A$10*INDEX('1.General Info'!$C$42:$C$48,MATCH('2.Rent Roll'!C156,'1.General Info'!$A$42:$A$48,0))/50,0)*50*T156/50,0)*50*'1.General Info'!$A$11/12*0.75,ROUND(ROUND('1.General Info'!$A$10*INDEX('1.General Info'!$C$42:$C$48,MATCH('2.Rent Roll'!C156,'1.General Info'!$A$42:$A$48,0))/50,0)*50*T156/50,0)*50*'1.General Info'!$A$11/12),"")</f>
        <v/>
      </c>
      <c r="S156" s="98" t="str">
        <f t="shared" si="23"/>
        <v/>
      </c>
      <c r="T156" s="85" t="str">
        <f t="shared" si="24"/>
        <v/>
      </c>
      <c r="U156" s="83" t="str">
        <f>IFERROR(ROUND(ROUND('1.General Info'!$A$10*INDEX('1.General Info'!$C$42:$C$48,MATCH('2.Rent Roll'!C156,'1.General Info'!$A$42:$A$48,0))/50,0)*50*'2.Rent Roll'!T156/50,0)*50,"")</f>
        <v/>
      </c>
      <c r="V156" s="149" t="str">
        <f>IFERROR(INDEX('1.General Info'!$B$42:$B$48,MATCH('2.Rent Roll'!C156,'1.General Info'!$A$42:$A$48,0)),"")</f>
        <v/>
      </c>
      <c r="X156" s="87" t="str">
        <f>IFERROR(IF(C156="SRO",MAX(MIN(ROUND(ROUND('1.General Info'!$A$10*INDEX('1.General Info'!$C$42:$C$48,MATCH('2.Rent Roll'!C156,'1.General Info'!$A$42:$A$48,0))/50,0)*50*O156/50,0)*50*'1.General Info'!$A$11/12*0.75,IF(Q156="No",ROUND(ROUND('1.General Info'!$A$10*INDEX('1.General Info'!$C$42:$C$48,MATCH('2.Rent Roll'!C156,'1.General Info'!$A$42:$A$48,0))/50,0)*50*P156/50,0)*50*'1.General Info'!$A$11/12*0.75,IFERROR(ROUND(ROUND('1.General Info'!$A$10*INDEX('1.General Info'!$C$42:$C$48,MATCH('2.Rent Roll'!C156,'1.General Info'!$A$42:$A$48,0))/50,0)*50*(MIN(O156,P156)*COUNTIFS($C$11:$C$160,"&lt;&gt;",$Q$11:$Q$160,"Yes")-SUMIFS($M$11:$M$160,$C$11:$C$160,"&lt;&gt;",$Q$11:$Q$160,"Yes")+M156)/50,0)*50*'1.General Info'!$A$11/12*0.75,0))),ROUND(ROUND('1.General Info'!$A$10*INDEX('1.General Info'!$C$42:$C$48,MATCH('2.Rent Roll'!C156,'1.General Info'!$A$42:$A$48,0))/50,0)*50*N156/50,0)*50*'1.General Info'!$A$11/12*0.75),MAX(MIN(ROUND(ROUND('1.General Info'!$A$10*INDEX('1.General Info'!$C$42:$C$48,MATCH('2.Rent Roll'!C156,'1.General Info'!$A$42:$A$48,0))/50,0)*50*O156/50,0)*50*'1.General Info'!$A$11/12,IF(Q156="No",ROUND(ROUND('1.General Info'!$A$10*INDEX('1.General Info'!$C$42:$C$48,MATCH('2.Rent Roll'!C156,'1.General Info'!$A$42:$A$48,0))/50,0)*50*P156/50,0)*50*'1.General Info'!$A$11/12,IFERROR(ROUND(ROUND('1.General Info'!$A$10*INDEX('1.General Info'!$C$42:$C$48,MATCH('2.Rent Roll'!C156,'1.General Info'!$A$42:$A$48,0))/50,0)*50*(MIN(O156,P156)*COUNTIFS($C$11:$C$160,"&lt;&gt;",$Q$11:$Q$160,"Yes")-SUMIFS($M$11:$M$160,$C$11:$C$160,"&lt;&gt;",$Q$11:$Q$160,"Yes")+M156)/50,0)*50*'1.General Info'!$A$11/12,0))),ROUND(ROUND('1.General Info'!$A$10*INDEX('1.General Info'!$C$42:$C$48,MATCH('2.Rent Roll'!C156,'1.General Info'!$A$42:$A$48,0))/50,0)*50*N156/50,0)*50*'1.General Info'!$A$11/12)),"")</f>
        <v/>
      </c>
      <c r="Y156" s="98" t="str">
        <f t="shared" si="18"/>
        <v/>
      </c>
      <c r="Z156" s="85" t="str">
        <f>IFERROR(IF(C156="SRO",(SUM(X156)/0.75*12*(1/'1.General Info'!$A$11))/(ROUND(('1.General Info'!$A$10*INDEX('1.General Info'!$C$42:$C$48,MATCH('2.Rent Roll'!C156,'1.General Info'!$A$42:$A$48,0)))/50,0)*50),(SUM(X156)*12*(1/'1.General Info'!$A$11))/(ROUND(('1.General Info'!$A$10*INDEX('1.General Info'!$C$42:$C$48,MATCH('2.Rent Roll'!C156,'1.General Info'!$A$42:$A$48,0)))/50,0)*50)),"")</f>
        <v/>
      </c>
      <c r="AA156" s="83" t="str">
        <f>IFERROR(ROUND(ROUND('1.General Info'!$A$10*INDEX('1.General Info'!$C$42:$C$48,MATCH('2.Rent Roll'!C156,'1.General Info'!$A$42:$A$48,0))/50,0)*50*'2.Rent Roll'!Z156/50,0)*50,"")</f>
        <v/>
      </c>
      <c r="AB156" s="88" t="str">
        <f>IFERROR(INDEX('1.General Info'!$B$42:$B$48,MATCH('2.Rent Roll'!C156,'1.General Info'!$A$42:$A$48,0)),"")</f>
        <v/>
      </c>
    </row>
    <row r="157" spans="1:28">
      <c r="A157" s="81">
        <f t="shared" si="25"/>
        <v>147</v>
      </c>
      <c r="B157" s="93"/>
      <c r="C157" s="93"/>
      <c r="D157" s="93"/>
      <c r="E157" s="84"/>
      <c r="F157" s="118" t="str">
        <f>IF(E157="","",IFERROR(E157/(ROUND(INDEX('1.General Info'!$I$41:$I$48,MATCH('2.Rent Roll'!D157,'1.General Info'!$H$41:$H$48,0))*'1.General Info'!$A$10/50,0)*50),""))</f>
        <v/>
      </c>
      <c r="G157" s="93"/>
      <c r="H157" s="93"/>
      <c r="I157" s="82"/>
      <c r="J157" s="83" t="str">
        <f>IFERROR(HLOOKUP(C157,'1.General Info'!$D$26:$J$32,7,FALSE),"")</f>
        <v/>
      </c>
      <c r="K157" s="145"/>
      <c r="L157" s="84"/>
      <c r="M157" s="85" t="str">
        <f>IFERROR(IF(L157="","",IF(C157="SRO",(SUM(I157:L157)/0.75*12*(1/'1.General Info'!$A$11))/(ROUND(('1.General Info'!$A$10*INDEX('1.General Info'!$C$42:$C$48,MATCH('2.Rent Roll'!C157,'1.General Info'!$A$42:$A$48,0)))/50,0)*50),(SUM(I157:L157)*12*(1/'1.General Info'!$A$11))/(ROUND(('1.General Info'!$A$10*INDEX('1.General Info'!$C$42:$C$48,MATCH('2.Rent Roll'!C157,'1.General Info'!$A$42:$A$48,0)))/50,0)*50))),"")</f>
        <v/>
      </c>
      <c r="N157" s="86" t="str">
        <f t="shared" si="19"/>
        <v/>
      </c>
      <c r="O157" s="86" t="str">
        <f t="shared" si="20"/>
        <v/>
      </c>
      <c r="P157" s="86" t="str">
        <f t="shared" si="21"/>
        <v/>
      </c>
      <c r="Q157" s="94" t="str">
        <f t="shared" si="22"/>
        <v/>
      </c>
      <c r="R157" s="87" t="str">
        <f>IFERROR(IF(C157="SRO",ROUND(ROUND('1.General Info'!$A$10*INDEX('1.General Info'!$C$42:$C$48,MATCH('2.Rent Roll'!C157,'1.General Info'!$A$42:$A$48,0))/50,0)*50*T157/50,0)*50*'1.General Info'!$A$11/12*0.75,ROUND(ROUND('1.General Info'!$A$10*INDEX('1.General Info'!$C$42:$C$48,MATCH('2.Rent Roll'!C157,'1.General Info'!$A$42:$A$48,0))/50,0)*50*T157/50,0)*50*'1.General Info'!$A$11/12),"")</f>
        <v/>
      </c>
      <c r="S157" s="98" t="str">
        <f t="shared" si="23"/>
        <v/>
      </c>
      <c r="T157" s="85" t="str">
        <f t="shared" si="24"/>
        <v/>
      </c>
      <c r="U157" s="83" t="str">
        <f>IFERROR(ROUND(ROUND('1.General Info'!$A$10*INDEX('1.General Info'!$C$42:$C$48,MATCH('2.Rent Roll'!C157,'1.General Info'!$A$42:$A$48,0))/50,0)*50*'2.Rent Roll'!T157/50,0)*50,"")</f>
        <v/>
      </c>
      <c r="V157" s="149" t="str">
        <f>IFERROR(INDEX('1.General Info'!$B$42:$B$48,MATCH('2.Rent Roll'!C157,'1.General Info'!$A$42:$A$48,0)),"")</f>
        <v/>
      </c>
      <c r="X157" s="87" t="str">
        <f>IFERROR(IF(C157="SRO",MAX(MIN(ROUND(ROUND('1.General Info'!$A$10*INDEX('1.General Info'!$C$42:$C$48,MATCH('2.Rent Roll'!C157,'1.General Info'!$A$42:$A$48,0))/50,0)*50*O157/50,0)*50*'1.General Info'!$A$11/12*0.75,IF(Q157="No",ROUND(ROUND('1.General Info'!$A$10*INDEX('1.General Info'!$C$42:$C$48,MATCH('2.Rent Roll'!C157,'1.General Info'!$A$42:$A$48,0))/50,0)*50*P157/50,0)*50*'1.General Info'!$A$11/12*0.75,IFERROR(ROUND(ROUND('1.General Info'!$A$10*INDEX('1.General Info'!$C$42:$C$48,MATCH('2.Rent Roll'!C157,'1.General Info'!$A$42:$A$48,0))/50,0)*50*(MIN(O157,P157)*COUNTIFS($C$11:$C$160,"&lt;&gt;",$Q$11:$Q$160,"Yes")-SUMIFS($M$11:$M$160,$C$11:$C$160,"&lt;&gt;",$Q$11:$Q$160,"Yes")+M157)/50,0)*50*'1.General Info'!$A$11/12*0.75,0))),ROUND(ROUND('1.General Info'!$A$10*INDEX('1.General Info'!$C$42:$C$48,MATCH('2.Rent Roll'!C157,'1.General Info'!$A$42:$A$48,0))/50,0)*50*N157/50,0)*50*'1.General Info'!$A$11/12*0.75),MAX(MIN(ROUND(ROUND('1.General Info'!$A$10*INDEX('1.General Info'!$C$42:$C$48,MATCH('2.Rent Roll'!C157,'1.General Info'!$A$42:$A$48,0))/50,0)*50*O157/50,0)*50*'1.General Info'!$A$11/12,IF(Q157="No",ROUND(ROUND('1.General Info'!$A$10*INDEX('1.General Info'!$C$42:$C$48,MATCH('2.Rent Roll'!C157,'1.General Info'!$A$42:$A$48,0))/50,0)*50*P157/50,0)*50*'1.General Info'!$A$11/12,IFERROR(ROUND(ROUND('1.General Info'!$A$10*INDEX('1.General Info'!$C$42:$C$48,MATCH('2.Rent Roll'!C157,'1.General Info'!$A$42:$A$48,0))/50,0)*50*(MIN(O157,P157)*COUNTIFS($C$11:$C$160,"&lt;&gt;",$Q$11:$Q$160,"Yes")-SUMIFS($M$11:$M$160,$C$11:$C$160,"&lt;&gt;",$Q$11:$Q$160,"Yes")+M157)/50,0)*50*'1.General Info'!$A$11/12,0))),ROUND(ROUND('1.General Info'!$A$10*INDEX('1.General Info'!$C$42:$C$48,MATCH('2.Rent Roll'!C157,'1.General Info'!$A$42:$A$48,0))/50,0)*50*N157/50,0)*50*'1.General Info'!$A$11/12)),"")</f>
        <v/>
      </c>
      <c r="Y157" s="98" t="str">
        <f t="shared" si="18"/>
        <v/>
      </c>
      <c r="Z157" s="85" t="str">
        <f>IFERROR(IF(C157="SRO",(SUM(X157)/0.75*12*(1/'1.General Info'!$A$11))/(ROUND(('1.General Info'!$A$10*INDEX('1.General Info'!$C$42:$C$48,MATCH('2.Rent Roll'!C157,'1.General Info'!$A$42:$A$48,0)))/50,0)*50),(SUM(X157)*12*(1/'1.General Info'!$A$11))/(ROUND(('1.General Info'!$A$10*INDEX('1.General Info'!$C$42:$C$48,MATCH('2.Rent Roll'!C157,'1.General Info'!$A$42:$A$48,0)))/50,0)*50)),"")</f>
        <v/>
      </c>
      <c r="AA157" s="83" t="str">
        <f>IFERROR(ROUND(ROUND('1.General Info'!$A$10*INDEX('1.General Info'!$C$42:$C$48,MATCH('2.Rent Roll'!C157,'1.General Info'!$A$42:$A$48,0))/50,0)*50*'2.Rent Roll'!Z157/50,0)*50,"")</f>
        <v/>
      </c>
      <c r="AB157" s="88" t="str">
        <f>IFERROR(INDEX('1.General Info'!$B$42:$B$48,MATCH('2.Rent Roll'!C157,'1.General Info'!$A$42:$A$48,0)),"")</f>
        <v/>
      </c>
    </row>
    <row r="158" spans="1:28">
      <c r="A158" s="81">
        <f t="shared" si="25"/>
        <v>148</v>
      </c>
      <c r="B158" s="93"/>
      <c r="C158" s="93"/>
      <c r="D158" s="93"/>
      <c r="E158" s="84"/>
      <c r="F158" s="118" t="str">
        <f>IF(E158="","",IFERROR(E158/(ROUND(INDEX('1.General Info'!$I$41:$I$48,MATCH('2.Rent Roll'!D158,'1.General Info'!$H$41:$H$48,0))*'1.General Info'!$A$10/50,0)*50),""))</f>
        <v/>
      </c>
      <c r="G158" s="93"/>
      <c r="H158" s="93"/>
      <c r="I158" s="82"/>
      <c r="J158" s="83" t="str">
        <f>IFERROR(HLOOKUP(C158,'1.General Info'!$D$26:$J$32,7,FALSE),"")</f>
        <v/>
      </c>
      <c r="K158" s="145"/>
      <c r="L158" s="84"/>
      <c r="M158" s="85" t="str">
        <f>IFERROR(IF(L158="","",IF(C158="SRO",(SUM(I158:L158)/0.75*12*(1/'1.General Info'!$A$11))/(ROUND(('1.General Info'!$A$10*INDEX('1.General Info'!$C$42:$C$48,MATCH('2.Rent Roll'!C158,'1.General Info'!$A$42:$A$48,0)))/50,0)*50),(SUM(I158:L158)*12*(1/'1.General Info'!$A$11))/(ROUND(('1.General Info'!$A$10*INDEX('1.General Info'!$C$42:$C$48,MATCH('2.Rent Roll'!C158,'1.General Info'!$A$42:$A$48,0)))/50,0)*50))),"")</f>
        <v/>
      </c>
      <c r="N158" s="86" t="str">
        <f t="shared" si="19"/>
        <v/>
      </c>
      <c r="O158" s="86" t="str">
        <f t="shared" si="20"/>
        <v/>
      </c>
      <c r="P158" s="86" t="str">
        <f t="shared" si="21"/>
        <v/>
      </c>
      <c r="Q158" s="94" t="str">
        <f t="shared" si="22"/>
        <v/>
      </c>
      <c r="R158" s="87" t="str">
        <f>IFERROR(IF(C158="SRO",ROUND(ROUND('1.General Info'!$A$10*INDEX('1.General Info'!$C$42:$C$48,MATCH('2.Rent Roll'!C158,'1.General Info'!$A$42:$A$48,0))/50,0)*50*T158/50,0)*50*'1.General Info'!$A$11/12*0.75,ROUND(ROUND('1.General Info'!$A$10*INDEX('1.General Info'!$C$42:$C$48,MATCH('2.Rent Roll'!C158,'1.General Info'!$A$42:$A$48,0))/50,0)*50*T158/50,0)*50*'1.General Info'!$A$11/12),"")</f>
        <v/>
      </c>
      <c r="S158" s="98" t="str">
        <f t="shared" si="23"/>
        <v/>
      </c>
      <c r="T158" s="85" t="str">
        <f t="shared" si="24"/>
        <v/>
      </c>
      <c r="U158" s="83" t="str">
        <f>IFERROR(ROUND(ROUND('1.General Info'!$A$10*INDEX('1.General Info'!$C$42:$C$48,MATCH('2.Rent Roll'!C158,'1.General Info'!$A$42:$A$48,0))/50,0)*50*'2.Rent Roll'!T158/50,0)*50,"")</f>
        <v/>
      </c>
      <c r="V158" s="149" t="str">
        <f>IFERROR(INDEX('1.General Info'!$B$42:$B$48,MATCH('2.Rent Roll'!C158,'1.General Info'!$A$42:$A$48,0)),"")</f>
        <v/>
      </c>
      <c r="X158" s="87" t="str">
        <f>IFERROR(IF(C158="SRO",MAX(MIN(ROUND(ROUND('1.General Info'!$A$10*INDEX('1.General Info'!$C$42:$C$48,MATCH('2.Rent Roll'!C158,'1.General Info'!$A$42:$A$48,0))/50,0)*50*O158/50,0)*50*'1.General Info'!$A$11/12*0.75,IF(Q158="No",ROUND(ROUND('1.General Info'!$A$10*INDEX('1.General Info'!$C$42:$C$48,MATCH('2.Rent Roll'!C158,'1.General Info'!$A$42:$A$48,0))/50,0)*50*P158/50,0)*50*'1.General Info'!$A$11/12*0.75,IFERROR(ROUND(ROUND('1.General Info'!$A$10*INDEX('1.General Info'!$C$42:$C$48,MATCH('2.Rent Roll'!C158,'1.General Info'!$A$42:$A$48,0))/50,0)*50*(MIN(O158,P158)*COUNTIFS($C$11:$C$160,"&lt;&gt;",$Q$11:$Q$160,"Yes")-SUMIFS($M$11:$M$160,$C$11:$C$160,"&lt;&gt;",$Q$11:$Q$160,"Yes")+M158)/50,0)*50*'1.General Info'!$A$11/12*0.75,0))),ROUND(ROUND('1.General Info'!$A$10*INDEX('1.General Info'!$C$42:$C$48,MATCH('2.Rent Roll'!C158,'1.General Info'!$A$42:$A$48,0))/50,0)*50*N158/50,0)*50*'1.General Info'!$A$11/12*0.75),MAX(MIN(ROUND(ROUND('1.General Info'!$A$10*INDEX('1.General Info'!$C$42:$C$48,MATCH('2.Rent Roll'!C158,'1.General Info'!$A$42:$A$48,0))/50,0)*50*O158/50,0)*50*'1.General Info'!$A$11/12,IF(Q158="No",ROUND(ROUND('1.General Info'!$A$10*INDEX('1.General Info'!$C$42:$C$48,MATCH('2.Rent Roll'!C158,'1.General Info'!$A$42:$A$48,0))/50,0)*50*P158/50,0)*50*'1.General Info'!$A$11/12,IFERROR(ROUND(ROUND('1.General Info'!$A$10*INDEX('1.General Info'!$C$42:$C$48,MATCH('2.Rent Roll'!C158,'1.General Info'!$A$42:$A$48,0))/50,0)*50*(MIN(O158,P158)*COUNTIFS($C$11:$C$160,"&lt;&gt;",$Q$11:$Q$160,"Yes")-SUMIFS($M$11:$M$160,$C$11:$C$160,"&lt;&gt;",$Q$11:$Q$160,"Yes")+M158)/50,0)*50*'1.General Info'!$A$11/12,0))),ROUND(ROUND('1.General Info'!$A$10*INDEX('1.General Info'!$C$42:$C$48,MATCH('2.Rent Roll'!C158,'1.General Info'!$A$42:$A$48,0))/50,0)*50*N158/50,0)*50*'1.General Info'!$A$11/12)),"")</f>
        <v/>
      </c>
      <c r="Y158" s="98" t="str">
        <f t="shared" si="18"/>
        <v/>
      </c>
      <c r="Z158" s="85" t="str">
        <f>IFERROR(IF(C158="SRO",(SUM(X158)/0.75*12*(1/'1.General Info'!$A$11))/(ROUND(('1.General Info'!$A$10*INDEX('1.General Info'!$C$42:$C$48,MATCH('2.Rent Roll'!C158,'1.General Info'!$A$42:$A$48,0)))/50,0)*50),(SUM(X158)*12*(1/'1.General Info'!$A$11))/(ROUND(('1.General Info'!$A$10*INDEX('1.General Info'!$C$42:$C$48,MATCH('2.Rent Roll'!C158,'1.General Info'!$A$42:$A$48,0)))/50,0)*50)),"")</f>
        <v/>
      </c>
      <c r="AA158" s="83" t="str">
        <f>IFERROR(ROUND(ROUND('1.General Info'!$A$10*INDEX('1.General Info'!$C$42:$C$48,MATCH('2.Rent Roll'!C158,'1.General Info'!$A$42:$A$48,0))/50,0)*50*'2.Rent Roll'!Z158/50,0)*50,"")</f>
        <v/>
      </c>
      <c r="AB158" s="88" t="str">
        <f>IFERROR(INDEX('1.General Info'!$B$42:$B$48,MATCH('2.Rent Roll'!C158,'1.General Info'!$A$42:$A$48,0)),"")</f>
        <v/>
      </c>
    </row>
    <row r="159" spans="1:28">
      <c r="A159" s="81">
        <f t="shared" si="25"/>
        <v>149</v>
      </c>
      <c r="B159" s="93"/>
      <c r="C159" s="93"/>
      <c r="D159" s="93"/>
      <c r="E159" s="84"/>
      <c r="F159" s="118" t="str">
        <f>IF(E159="","",IFERROR(E159/(ROUND(INDEX('1.General Info'!$I$41:$I$48,MATCH('2.Rent Roll'!D159,'1.General Info'!$H$41:$H$48,0))*'1.General Info'!$A$10/50,0)*50),""))</f>
        <v/>
      </c>
      <c r="G159" s="93"/>
      <c r="H159" s="93"/>
      <c r="I159" s="82"/>
      <c r="J159" s="83" t="str">
        <f>IFERROR(HLOOKUP(C159,'1.General Info'!$D$26:$J$32,7,FALSE),"")</f>
        <v/>
      </c>
      <c r="K159" s="145"/>
      <c r="L159" s="84"/>
      <c r="M159" s="85" t="str">
        <f>IFERROR(IF(L159="","",IF(C159="SRO",(SUM(I159:L159)/0.75*12*(1/'1.General Info'!$A$11))/(ROUND(('1.General Info'!$A$10*INDEX('1.General Info'!$C$42:$C$48,MATCH('2.Rent Roll'!C159,'1.General Info'!$A$42:$A$48,0)))/50,0)*50),(SUM(I159:L159)*12*(1/'1.General Info'!$A$11))/(ROUND(('1.General Info'!$A$10*INDEX('1.General Info'!$C$42:$C$48,MATCH('2.Rent Roll'!C159,'1.General Info'!$A$42:$A$48,0)))/50,0)*50))),"")</f>
        <v/>
      </c>
      <c r="N159" s="86" t="str">
        <f t="shared" si="19"/>
        <v/>
      </c>
      <c r="O159" s="86" t="str">
        <f t="shared" si="20"/>
        <v/>
      </c>
      <c r="P159" s="86" t="str">
        <f t="shared" si="21"/>
        <v/>
      </c>
      <c r="Q159" s="94" t="str">
        <f t="shared" si="22"/>
        <v/>
      </c>
      <c r="R159" s="87" t="str">
        <f>IFERROR(IF(C159="SRO",ROUND(ROUND('1.General Info'!$A$10*INDEX('1.General Info'!$C$42:$C$48,MATCH('2.Rent Roll'!C159,'1.General Info'!$A$42:$A$48,0))/50,0)*50*T159/50,0)*50*'1.General Info'!$A$11/12*0.75,ROUND(ROUND('1.General Info'!$A$10*INDEX('1.General Info'!$C$42:$C$48,MATCH('2.Rent Roll'!C159,'1.General Info'!$A$42:$A$48,0))/50,0)*50*T159/50,0)*50*'1.General Info'!$A$11/12),"")</f>
        <v/>
      </c>
      <c r="S159" s="98" t="str">
        <f t="shared" si="23"/>
        <v/>
      </c>
      <c r="T159" s="85" t="str">
        <f t="shared" si="24"/>
        <v/>
      </c>
      <c r="U159" s="83" t="str">
        <f>IFERROR(ROUND(ROUND('1.General Info'!$A$10*INDEX('1.General Info'!$C$42:$C$48,MATCH('2.Rent Roll'!C159,'1.General Info'!$A$42:$A$48,0))/50,0)*50*'2.Rent Roll'!T159/50,0)*50,"")</f>
        <v/>
      </c>
      <c r="V159" s="149" t="str">
        <f>IFERROR(INDEX('1.General Info'!$B$42:$B$48,MATCH('2.Rent Roll'!C159,'1.General Info'!$A$42:$A$48,0)),"")</f>
        <v/>
      </c>
      <c r="X159" s="87" t="str">
        <f>IFERROR(IF(C159="SRO",MAX(MIN(ROUND(ROUND('1.General Info'!$A$10*INDEX('1.General Info'!$C$42:$C$48,MATCH('2.Rent Roll'!C159,'1.General Info'!$A$42:$A$48,0))/50,0)*50*O159/50,0)*50*'1.General Info'!$A$11/12*0.75,IF(Q159="No",ROUND(ROUND('1.General Info'!$A$10*INDEX('1.General Info'!$C$42:$C$48,MATCH('2.Rent Roll'!C159,'1.General Info'!$A$42:$A$48,0))/50,0)*50*P159/50,0)*50*'1.General Info'!$A$11/12*0.75,IFERROR(ROUND(ROUND('1.General Info'!$A$10*INDEX('1.General Info'!$C$42:$C$48,MATCH('2.Rent Roll'!C159,'1.General Info'!$A$42:$A$48,0))/50,0)*50*(MIN(O159,P159)*COUNTIFS($C$11:$C$160,"&lt;&gt;",$Q$11:$Q$160,"Yes")-SUMIFS($M$11:$M$160,$C$11:$C$160,"&lt;&gt;",$Q$11:$Q$160,"Yes")+M159)/50,0)*50*'1.General Info'!$A$11/12*0.75,0))),ROUND(ROUND('1.General Info'!$A$10*INDEX('1.General Info'!$C$42:$C$48,MATCH('2.Rent Roll'!C159,'1.General Info'!$A$42:$A$48,0))/50,0)*50*N159/50,0)*50*'1.General Info'!$A$11/12*0.75),MAX(MIN(ROUND(ROUND('1.General Info'!$A$10*INDEX('1.General Info'!$C$42:$C$48,MATCH('2.Rent Roll'!C159,'1.General Info'!$A$42:$A$48,0))/50,0)*50*O159/50,0)*50*'1.General Info'!$A$11/12,IF(Q159="No",ROUND(ROUND('1.General Info'!$A$10*INDEX('1.General Info'!$C$42:$C$48,MATCH('2.Rent Roll'!C159,'1.General Info'!$A$42:$A$48,0))/50,0)*50*P159/50,0)*50*'1.General Info'!$A$11/12,IFERROR(ROUND(ROUND('1.General Info'!$A$10*INDEX('1.General Info'!$C$42:$C$48,MATCH('2.Rent Roll'!C159,'1.General Info'!$A$42:$A$48,0))/50,0)*50*(MIN(O159,P159)*COUNTIFS($C$11:$C$160,"&lt;&gt;",$Q$11:$Q$160,"Yes")-SUMIFS($M$11:$M$160,$C$11:$C$160,"&lt;&gt;",$Q$11:$Q$160,"Yes")+M159)/50,0)*50*'1.General Info'!$A$11/12,0))),ROUND(ROUND('1.General Info'!$A$10*INDEX('1.General Info'!$C$42:$C$48,MATCH('2.Rent Roll'!C159,'1.General Info'!$A$42:$A$48,0))/50,0)*50*N159/50,0)*50*'1.General Info'!$A$11/12)),"")</f>
        <v/>
      </c>
      <c r="Y159" s="98" t="str">
        <f t="shared" si="18"/>
        <v/>
      </c>
      <c r="Z159" s="85" t="str">
        <f>IFERROR(IF(C159="SRO",(SUM(X159)/0.75*12*(1/'1.General Info'!$A$11))/(ROUND(('1.General Info'!$A$10*INDEX('1.General Info'!$C$42:$C$48,MATCH('2.Rent Roll'!C159,'1.General Info'!$A$42:$A$48,0)))/50,0)*50),(SUM(X159)*12*(1/'1.General Info'!$A$11))/(ROUND(('1.General Info'!$A$10*INDEX('1.General Info'!$C$42:$C$48,MATCH('2.Rent Roll'!C159,'1.General Info'!$A$42:$A$48,0)))/50,0)*50)),"")</f>
        <v/>
      </c>
      <c r="AA159" s="83" t="str">
        <f>IFERROR(ROUND(ROUND('1.General Info'!$A$10*INDEX('1.General Info'!$C$42:$C$48,MATCH('2.Rent Roll'!C159,'1.General Info'!$A$42:$A$48,0))/50,0)*50*'2.Rent Roll'!Z159/50,0)*50,"")</f>
        <v/>
      </c>
      <c r="AB159" s="88" t="str">
        <f>IFERROR(INDEX('1.General Info'!$B$42:$B$48,MATCH('2.Rent Roll'!C159,'1.General Info'!$A$42:$A$48,0)),"")</f>
        <v/>
      </c>
    </row>
    <row r="160" spans="1:28" ht="15.75" thickBot="1">
      <c r="A160" s="81">
        <f t="shared" si="25"/>
        <v>150</v>
      </c>
      <c r="B160" s="93"/>
      <c r="C160" s="93"/>
      <c r="D160" s="93"/>
      <c r="E160" s="84"/>
      <c r="F160" s="118" t="str">
        <f>IF(E160="","",IFERROR(E160/(ROUND(INDEX('1.General Info'!$I$41:$I$48,MATCH('2.Rent Roll'!D160,'1.General Info'!$H$41:$H$48,0))*'1.General Info'!$A$10/50,0)*50),""))</f>
        <v/>
      </c>
      <c r="G160" s="93"/>
      <c r="H160" s="93"/>
      <c r="I160" s="82"/>
      <c r="J160" s="83" t="str">
        <f>IFERROR(HLOOKUP(C160,'1.General Info'!$D$26:$J$32,7,FALSE),"")</f>
        <v/>
      </c>
      <c r="K160" s="146"/>
      <c r="L160" s="84"/>
      <c r="M160" s="85" t="str">
        <f>IFERROR(IF(L160="","",IF(C160="SRO",(SUM(I160:L160)/0.75*12*(1/'1.General Info'!$A$11))/(ROUND(('1.General Info'!$A$10*INDEX('1.General Info'!$C$42:$C$48,MATCH('2.Rent Roll'!C160,'1.General Info'!$A$42:$A$48,0)))/50,0)*50),(SUM(I160:L160)*12*(1/'1.General Info'!$A$11))/(ROUND(('1.General Info'!$A$10*INDEX('1.General Info'!$C$42:$C$48,MATCH('2.Rent Roll'!C160,'1.General Info'!$A$42:$A$48,0)))/50,0)*50))),"")</f>
        <v/>
      </c>
      <c r="N160" s="86" t="str">
        <f t="shared" si="19"/>
        <v/>
      </c>
      <c r="O160" s="86" t="str">
        <f t="shared" si="20"/>
        <v/>
      </c>
      <c r="P160" s="86" t="str">
        <f t="shared" si="21"/>
        <v/>
      </c>
      <c r="Q160" s="94" t="str">
        <f t="shared" si="22"/>
        <v/>
      </c>
      <c r="R160" s="89" t="str">
        <f>IFERROR(IF(C160="SRO",ROUND(ROUND('1.General Info'!$A$10*INDEX('1.General Info'!$C$42:$C$48,MATCH('2.Rent Roll'!C160,'1.General Info'!$A$42:$A$48,0))/50,0)*50*T160/50,0)*50*'1.General Info'!$A$11/12*0.75,ROUND(ROUND('1.General Info'!$A$10*INDEX('1.General Info'!$C$42:$C$48,MATCH('2.Rent Roll'!C160,'1.General Info'!$A$42:$A$48,0))/50,0)*50*T160/50,0)*50*'1.General Info'!$A$11/12),"")</f>
        <v/>
      </c>
      <c r="S160" s="99" t="str">
        <f t="shared" si="23"/>
        <v/>
      </c>
      <c r="T160" s="154" t="str">
        <f t="shared" si="24"/>
        <v/>
      </c>
      <c r="U160" s="90" t="str">
        <f>IFERROR(ROUND(ROUND('1.General Info'!$A$10*INDEX('1.General Info'!$C$42:$C$48,MATCH('2.Rent Roll'!C160,'1.General Info'!$A$42:$A$48,0))/50,0)*50*'2.Rent Roll'!T160/50,0)*50,"")</f>
        <v/>
      </c>
      <c r="V160" s="150" t="str">
        <f>IFERROR(INDEX('1.General Info'!$B$42:$B$48,MATCH('2.Rent Roll'!C160,'1.General Info'!$A$42:$A$48,0)),"")</f>
        <v/>
      </c>
      <c r="X160" s="89" t="str">
        <f>IFERROR(IF(C160="SRO",MAX(MIN(ROUND(ROUND('1.General Info'!$A$10*INDEX('1.General Info'!$C$42:$C$48,MATCH('2.Rent Roll'!C160,'1.General Info'!$A$42:$A$48,0))/50,0)*50*O160/50,0)*50*'1.General Info'!$A$11/12*0.75,IF(Q160="No",ROUND(ROUND('1.General Info'!$A$10*INDEX('1.General Info'!$C$42:$C$48,MATCH('2.Rent Roll'!C160,'1.General Info'!$A$42:$A$48,0))/50,0)*50*P160/50,0)*50*'1.General Info'!$A$11/12*0.75,IFERROR(ROUND(ROUND('1.General Info'!$A$10*INDEX('1.General Info'!$C$42:$C$48,MATCH('2.Rent Roll'!C160,'1.General Info'!$A$42:$A$48,0))/50,0)*50*(MIN(O160,P160)*COUNTIFS($C$11:$C$160,"&lt;&gt;",$Q$11:$Q$160,"Yes")-SUMIFS($M$11:$M$160,$C$11:$C$160,"&lt;&gt;",$Q$11:$Q$160,"Yes")+M160)/50,0)*50*'1.General Info'!$A$11/12*0.75,0))),ROUND(ROUND('1.General Info'!$A$10*INDEX('1.General Info'!$C$42:$C$48,MATCH('2.Rent Roll'!C160,'1.General Info'!$A$42:$A$48,0))/50,0)*50*N160/50,0)*50*'1.General Info'!$A$11/12*0.75),MAX(MIN(ROUND(ROUND('1.General Info'!$A$10*INDEX('1.General Info'!$C$42:$C$48,MATCH('2.Rent Roll'!C160,'1.General Info'!$A$42:$A$48,0))/50,0)*50*O160/50,0)*50*'1.General Info'!$A$11/12,IF(Q160="No",ROUND(ROUND('1.General Info'!$A$10*INDEX('1.General Info'!$C$42:$C$48,MATCH('2.Rent Roll'!C160,'1.General Info'!$A$42:$A$48,0))/50,0)*50*P160/50,0)*50*'1.General Info'!$A$11/12,IFERROR(ROUND(ROUND('1.General Info'!$A$10*INDEX('1.General Info'!$C$42:$C$48,MATCH('2.Rent Roll'!C160,'1.General Info'!$A$42:$A$48,0))/50,0)*50*(MIN(O160,P160)*COUNTIFS($C$11:$C$160,"&lt;&gt;",$Q$11:$Q$160,"Yes")-SUMIFS($M$11:$M$160,$C$11:$C$160,"&lt;&gt;",$Q$11:$Q$160,"Yes")+M160)/50,0)*50*'1.General Info'!$A$11/12,0))),ROUND(ROUND('1.General Info'!$A$10*INDEX('1.General Info'!$C$42:$C$48,MATCH('2.Rent Roll'!C160,'1.General Info'!$A$42:$A$48,0))/50,0)*50*N160/50,0)*50*'1.General Info'!$A$11/12)),"")</f>
        <v/>
      </c>
      <c r="Y160" s="99" t="str">
        <f t="shared" si="18"/>
        <v/>
      </c>
      <c r="Z160" s="154" t="str">
        <f>IFERROR(IF(C160="SRO",(SUM(X160)/0.75*12*(1/'1.General Info'!$A$11))/(ROUND(('1.General Info'!$A$10*INDEX('1.General Info'!$C$42:$C$48,MATCH('2.Rent Roll'!C160,'1.General Info'!$A$42:$A$48,0)))/50,0)*50),(SUM(X160)*12*(1/'1.General Info'!$A$11))/(ROUND(('1.General Info'!$A$10*INDEX('1.General Info'!$C$42:$C$48,MATCH('2.Rent Roll'!C160,'1.General Info'!$A$42:$A$48,0)))/50,0)*50)),"")</f>
        <v/>
      </c>
      <c r="AA160" s="90" t="str">
        <f>IFERROR(ROUND(ROUND('1.General Info'!$A$10*INDEX('1.General Info'!$C$42:$C$48,MATCH('2.Rent Roll'!C160,'1.General Info'!$A$42:$A$48,0))/50,0)*50*'2.Rent Roll'!Z160/50,0)*50,"")</f>
        <v/>
      </c>
      <c r="AB160" s="91" t="str">
        <f>IFERROR(INDEX('1.General Info'!$B$42:$B$48,MATCH('2.Rent Roll'!C160,'1.General Info'!$A$42:$A$48,0)),"")</f>
        <v/>
      </c>
    </row>
    <row r="161" spans="13:17"/>
    <row r="162" spans="13:17">
      <c r="M162" s="92"/>
      <c r="N162" s="92"/>
      <c r="O162" s="92"/>
      <c r="P162" s="92"/>
      <c r="Q162" s="92"/>
    </row>
  </sheetData>
  <sheetProtection algorithmName="SHA-512" hashValue="AClo16vDvdRSQyrVdabLyLg70NTA9L2+JNSliL07xVAgT3m6+Yi9bK3UdqgLxOrq7M/xD4TbWIyvQTz0kct/Fg==" saltValue="4Xz8Dn55N7yepcYUvbeBAQ==" spinCount="100000" sheet="1" objects="1" scenarios="1"/>
  <mergeCells count="3">
    <mergeCell ref="A5:H5"/>
    <mergeCell ref="A6:E6"/>
    <mergeCell ref="A7:E7"/>
  </mergeCells>
  <conditionalFormatting sqref="I11:I160">
    <cfRule type="expression" dxfId="5" priority="24">
      <formula>H11=""</formula>
    </cfRule>
    <cfRule type="expression" dxfId="4" priority="25">
      <formula>H11&lt;&gt;"none"</formula>
    </cfRule>
  </conditionalFormatting>
  <conditionalFormatting sqref="K17:K160">
    <cfRule type="expression" dxfId="3" priority="1">
      <formula>E17=""</formula>
    </cfRule>
  </conditionalFormatting>
  <conditionalFormatting sqref="K12:K16">
    <cfRule type="expression" dxfId="2" priority="29">
      <formula>E11=""</formula>
    </cfRule>
  </conditionalFormatting>
  <dataValidations count="6">
    <dataValidation type="whole" operator="greaterThanOrEqual" allowBlank="1" showInputMessage="1" showErrorMessage="1" error="numbers only in this field!" sqref="I11:I160" xr:uid="{00000000-0002-0000-0200-000000000000}">
      <formula1>0</formula1>
    </dataValidation>
    <dataValidation type="list" allowBlank="1" showInputMessage="1" showErrorMessage="1" promptTitle="Subsidy Type" prompt="choose from the list" sqref="H11:H160" xr:uid="{00000000-0002-0000-0200-000001000000}">
      <formula1>Rental_Subsidy</formula1>
    </dataValidation>
    <dataValidation type="list" allowBlank="1" showInputMessage="1" showErrorMessage="1" promptTitle="Unit Type" prompt="choose from the list" sqref="C11:C160" xr:uid="{00000000-0002-0000-0200-000002000000}">
      <formula1>Unit_Type</formula1>
    </dataValidation>
    <dataValidation type="list" allowBlank="1" showInputMessage="1" showErrorMessage="1" sqref="Q11:Q160" xr:uid="{00000000-0002-0000-0200-000003000000}">
      <formula1>Yes_No</formula1>
    </dataValidation>
    <dataValidation type="custom" allowBlank="1" showInputMessage="1" showErrorMessage="1" error="AMI levels must be in whole percentage points." sqref="N11:O160 P11" xr:uid="{00000000-0002-0000-0200-000004000000}">
      <formula1>MOD(N11*100,1)=0</formula1>
    </dataValidation>
    <dataValidation type="custom" allowBlank="1" showInputMessage="1" showErrorMessage="1" error="AMI levels must be in whole percentage points." sqref="P12:P160" xr:uid="{00000000-0002-0000-0200-000005000000}">
      <formula1>ROUND(MOD(P12*100,1),2)=0</formula1>
    </dataValidation>
  </dataValidations>
  <pageMargins left="0.7" right="0.7" top="0.75" bottom="0.75" header="0.3" footer="0.3"/>
  <pageSetup scale="37" fitToHeight="3" orientation="landscape" horizontalDpi="1200" verticalDpi="1200" r:id="rId1"/>
  <headerFooter>
    <oddFooter>&amp;CSSP Waitlist - 2019 AMI&amp;R&amp;D</oddFooter>
  </headerFooter>
  <extLst>
    <ext xmlns:x14="http://schemas.microsoft.com/office/spreadsheetml/2009/9/main" uri="{78C0D931-6437-407d-A8EE-F0AAD7539E65}">
      <x14:conditionalFormattings>
        <x14:conditionalFormatting xmlns:xm="http://schemas.microsoft.com/office/excel/2006/main">
          <x14:cfRule type="expression" priority="2" id="{4EE9D91F-BFEB-4E7B-9DED-483F62D9A108}">
            <xm:f>E17&gt;INDEX('1.General Info'!$H$55:$H$62,MATCH(D17,'1.General Info'!$E$55:$E$62,0))</xm:f>
            <x14:dxf>
              <fill>
                <patternFill>
                  <bgColor rgb="FFFFFF99"/>
                </patternFill>
              </fill>
            </x14:dxf>
          </x14:cfRule>
          <xm:sqref>K17:K160</xm:sqref>
        </x14:conditionalFormatting>
        <x14:conditionalFormatting xmlns:xm="http://schemas.microsoft.com/office/excel/2006/main">
          <x14:cfRule type="expression" priority="32" id="{4EE9D91F-BFEB-4E7B-9DED-483F62D9A108}">
            <xm:f>E11&gt;INDEX('1.General Info'!$H$55:$H$62,MATCH(D11,'1.General Info'!$E$55:$E$62,0))</xm:f>
            <x14:dxf>
              <fill>
                <patternFill>
                  <bgColor rgb="FFFFFF99"/>
                </patternFill>
              </fill>
            </x14:dxf>
          </x14:cfRule>
          <xm:sqref>K12:K16</xm:sqref>
        </x14:conditionalFormatting>
      </x14:conditionalFormattings>
    </ext>
    <ext xmlns:x14="http://schemas.microsoft.com/office/spreadsheetml/2009/9/main" uri="{CCE6A557-97BC-4b89-ADB6-D9C93CAAB3DF}">
      <x14:dataValidations xmlns:xm="http://schemas.microsoft.com/office/excel/2006/main" count="1">
        <x14:dataValidation type="list" operator="greaterThan" allowBlank="1" showInputMessage="1" showErrorMessage="1" xr:uid="{00000000-0002-0000-0200-000006000000}">
          <x14:formula1>
            <xm:f>Lists!$F$3:$F$11</xm:f>
          </x14:formula1>
          <xm:sqref>D11:D160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6ED8E-B019-489E-B14E-C18509539E1C}">
  <dimension ref="A1:R12"/>
  <sheetViews>
    <sheetView zoomScaleNormal="100" workbookViewId="0">
      <selection activeCell="B3" sqref="B3"/>
    </sheetView>
  </sheetViews>
  <sheetFormatPr defaultColWidth="8.6640625" defaultRowHeight="15"/>
  <cols>
    <col min="1" max="1" width="8.6640625" style="163"/>
    <col min="2" max="2" width="24.109375" style="163" customWidth="1"/>
    <col min="3" max="3" width="12.21875" style="163" customWidth="1"/>
    <col min="4" max="5" width="8.6640625" style="163"/>
    <col min="6" max="6" width="39.109375" style="163" bestFit="1" customWidth="1"/>
    <col min="7" max="7" width="16.6640625" style="163" bestFit="1" customWidth="1"/>
    <col min="8" max="10" width="8.6640625" style="163"/>
    <col min="11" max="11" width="21.77734375" style="163" bestFit="1" customWidth="1"/>
    <col min="12" max="12" width="21.33203125" style="163" bestFit="1" customWidth="1"/>
    <col min="13" max="13" width="11.6640625" style="163" bestFit="1" customWidth="1"/>
    <col min="14" max="14" width="15" style="163" customWidth="1"/>
    <col min="15" max="15" width="17.6640625" style="163" bestFit="1" customWidth="1"/>
    <col min="16" max="17" width="8.6640625" style="163"/>
    <col min="18" max="18" width="40.109375" style="163" customWidth="1"/>
    <col min="19" max="16384" width="8.6640625" style="163"/>
  </cols>
  <sheetData>
    <row r="1" spans="1:18" ht="15.75">
      <c r="A1" s="187" t="s">
        <v>118</v>
      </c>
      <c r="B1" s="188"/>
      <c r="C1" s="188"/>
      <c r="D1" s="188"/>
      <c r="E1" s="188"/>
      <c r="F1" s="188"/>
      <c r="G1" s="188"/>
      <c r="H1" s="209" t="s">
        <v>119</v>
      </c>
      <c r="I1" s="209"/>
      <c r="J1" s="209"/>
      <c r="K1" s="209"/>
      <c r="L1" s="188"/>
      <c r="M1" s="188"/>
      <c r="N1" s="188"/>
      <c r="O1" s="188"/>
      <c r="P1" s="188"/>
      <c r="Q1" s="188"/>
      <c r="R1" s="188"/>
    </row>
    <row r="2" spans="1:18">
      <c r="A2" s="189" t="s">
        <v>120</v>
      </c>
      <c r="B2" s="189" t="s">
        <v>121</v>
      </c>
      <c r="C2" s="190" t="s">
        <v>139</v>
      </c>
      <c r="D2" s="189" t="s">
        <v>122</v>
      </c>
      <c r="E2" s="189" t="s">
        <v>123</v>
      </c>
      <c r="F2" s="189" t="s">
        <v>124</v>
      </c>
      <c r="G2" s="190" t="s">
        <v>125</v>
      </c>
      <c r="H2" s="189" t="s">
        <v>126</v>
      </c>
      <c r="I2" s="189" t="s">
        <v>127</v>
      </c>
      <c r="J2" s="189" t="s">
        <v>128</v>
      </c>
      <c r="K2" s="189" t="s">
        <v>129</v>
      </c>
      <c r="L2" s="189" t="s">
        <v>130</v>
      </c>
      <c r="M2" s="189" t="s">
        <v>131</v>
      </c>
      <c r="N2" s="189" t="s">
        <v>137</v>
      </c>
      <c r="O2" s="189" t="s">
        <v>132</v>
      </c>
      <c r="P2" s="189" t="s">
        <v>22</v>
      </c>
      <c r="Q2" s="190" t="s">
        <v>133</v>
      </c>
      <c r="R2" s="190" t="s">
        <v>138</v>
      </c>
    </row>
    <row r="3" spans="1:18">
      <c r="A3" s="183">
        <v>1</v>
      </c>
      <c r="B3" s="177"/>
      <c r="C3" s="177"/>
      <c r="D3" s="177"/>
      <c r="E3" s="177"/>
      <c r="F3" s="177"/>
      <c r="G3" s="177"/>
      <c r="H3" s="177"/>
      <c r="I3" s="177"/>
      <c r="J3" s="177"/>
      <c r="K3" s="177"/>
      <c r="L3" s="177"/>
      <c r="M3" s="177"/>
      <c r="N3" s="177"/>
      <c r="O3" s="177"/>
      <c r="P3" s="181"/>
      <c r="Q3" s="182" t="str">
        <f>IFERROR(P3/D3,"")</f>
        <v/>
      </c>
      <c r="R3" s="177"/>
    </row>
    <row r="4" spans="1:18">
      <c r="A4" s="183">
        <v>2</v>
      </c>
      <c r="B4" s="177"/>
      <c r="C4" s="177"/>
      <c r="D4" s="177"/>
      <c r="E4" s="177"/>
      <c r="F4" s="177"/>
      <c r="G4" s="177"/>
      <c r="H4" s="177"/>
      <c r="I4" s="177"/>
      <c r="J4" s="177"/>
      <c r="K4" s="177"/>
      <c r="L4" s="177"/>
      <c r="M4" s="177"/>
      <c r="N4" s="177"/>
      <c r="O4" s="177"/>
      <c r="P4" s="181"/>
      <c r="Q4" s="182" t="str">
        <f t="shared" ref="Q4:Q7" si="0">IFERROR(P4/D4,"")</f>
        <v/>
      </c>
      <c r="R4" s="177"/>
    </row>
    <row r="5" spans="1:18">
      <c r="A5" s="183">
        <v>3</v>
      </c>
      <c r="B5" s="177"/>
      <c r="C5" s="177"/>
      <c r="D5" s="177"/>
      <c r="E5" s="177"/>
      <c r="F5" s="177"/>
      <c r="G5" s="177"/>
      <c r="H5" s="177"/>
      <c r="I5" s="177"/>
      <c r="J5" s="177"/>
      <c r="K5" s="177"/>
      <c r="L5" s="177"/>
      <c r="M5" s="177"/>
      <c r="N5" s="177"/>
      <c r="O5" s="177"/>
      <c r="P5" s="181"/>
      <c r="Q5" s="182" t="str">
        <f t="shared" si="0"/>
        <v/>
      </c>
      <c r="R5" s="177"/>
    </row>
    <row r="6" spans="1:18">
      <c r="A6" s="183">
        <v>4</v>
      </c>
      <c r="B6" s="177"/>
      <c r="C6" s="177"/>
      <c r="D6" s="177"/>
      <c r="E6" s="177"/>
      <c r="F6" s="177"/>
      <c r="G6" s="177"/>
      <c r="H6" s="177"/>
      <c r="I6" s="177"/>
      <c r="J6" s="177"/>
      <c r="K6" s="177"/>
      <c r="L6" s="177"/>
      <c r="M6" s="177"/>
      <c r="N6" s="177"/>
      <c r="O6" s="177"/>
      <c r="P6" s="181"/>
      <c r="Q6" s="182" t="str">
        <f t="shared" si="0"/>
        <v/>
      </c>
      <c r="R6" s="177"/>
    </row>
    <row r="7" spans="1:18">
      <c r="A7" s="183">
        <v>5</v>
      </c>
      <c r="B7" s="177"/>
      <c r="C7" s="177"/>
      <c r="D7" s="177"/>
      <c r="E7" s="177"/>
      <c r="F7" s="177"/>
      <c r="G7" s="177"/>
      <c r="H7" s="177"/>
      <c r="I7" s="177"/>
      <c r="J7" s="177"/>
      <c r="K7" s="177"/>
      <c r="L7" s="177"/>
      <c r="M7" s="177"/>
      <c r="N7" s="177"/>
      <c r="O7" s="177"/>
      <c r="P7" s="181"/>
      <c r="Q7" s="182" t="str">
        <f t="shared" si="0"/>
        <v/>
      </c>
      <c r="R7" s="177"/>
    </row>
    <row r="8" spans="1:18">
      <c r="A8" s="179"/>
      <c r="B8" s="179"/>
      <c r="C8" s="179"/>
      <c r="D8" s="179"/>
      <c r="E8" s="179"/>
      <c r="F8" s="179"/>
      <c r="G8" s="179"/>
      <c r="H8" s="179"/>
      <c r="I8" s="179"/>
      <c r="J8" s="179"/>
      <c r="K8" s="179"/>
      <c r="L8" s="179"/>
      <c r="M8" s="179"/>
      <c r="N8" s="179"/>
      <c r="O8" s="191" t="s">
        <v>98</v>
      </c>
      <c r="P8" s="182" t="str">
        <f>IFERROR(AVERAGE(P3:P7),"")</f>
        <v/>
      </c>
      <c r="Q8" s="182" t="str">
        <f>IFERROR(AVERAGE(Q3:Q7),"")</f>
        <v/>
      </c>
      <c r="R8" s="180"/>
    </row>
    <row r="10" spans="1:18" ht="15.75">
      <c r="A10" s="187" t="s">
        <v>134</v>
      </c>
      <c r="B10" s="188"/>
      <c r="C10" s="188"/>
      <c r="D10" s="188"/>
      <c r="E10" s="188"/>
      <c r="F10" s="188"/>
      <c r="G10" s="188"/>
      <c r="H10" s="210" t="s">
        <v>119</v>
      </c>
      <c r="I10" s="210"/>
      <c r="J10" s="210"/>
      <c r="K10" s="210"/>
      <c r="L10" s="188"/>
      <c r="M10" s="188"/>
      <c r="N10" s="188"/>
      <c r="O10" s="188"/>
      <c r="P10" s="188"/>
      <c r="Q10" s="188"/>
      <c r="R10" s="188"/>
    </row>
    <row r="11" spans="1:18">
      <c r="A11" s="192"/>
      <c r="B11" s="192" t="s">
        <v>121</v>
      </c>
      <c r="C11" s="193" t="s">
        <v>139</v>
      </c>
      <c r="D11" s="192" t="s">
        <v>122</v>
      </c>
      <c r="E11" s="192" t="s">
        <v>123</v>
      </c>
      <c r="F11" s="192"/>
      <c r="G11" s="193" t="s">
        <v>136</v>
      </c>
      <c r="H11" s="192" t="s">
        <v>126</v>
      </c>
      <c r="I11" s="192" t="s">
        <v>127</v>
      </c>
      <c r="J11" s="192" t="s">
        <v>128</v>
      </c>
      <c r="K11" s="192" t="s">
        <v>129</v>
      </c>
      <c r="L11" s="193" t="s">
        <v>130</v>
      </c>
      <c r="M11" s="192" t="s">
        <v>131</v>
      </c>
      <c r="N11" s="192" t="s">
        <v>137</v>
      </c>
      <c r="O11" s="192" t="s">
        <v>132</v>
      </c>
      <c r="P11" s="193" t="s">
        <v>22</v>
      </c>
      <c r="Q11" s="193" t="s">
        <v>133</v>
      </c>
      <c r="R11" s="193" t="s">
        <v>138</v>
      </c>
    </row>
    <row r="12" spans="1:18">
      <c r="A12" s="176"/>
      <c r="B12" s="177"/>
      <c r="C12" s="177"/>
      <c r="D12" s="177"/>
      <c r="E12" s="177"/>
      <c r="F12" s="178"/>
      <c r="G12" s="177"/>
      <c r="H12" s="177"/>
      <c r="I12" s="177"/>
      <c r="J12" s="177"/>
      <c r="K12" s="177"/>
      <c r="L12" s="177"/>
      <c r="M12" s="177"/>
      <c r="N12" s="177"/>
      <c r="O12" s="177"/>
      <c r="P12" s="181"/>
      <c r="Q12" s="182" t="str">
        <f>IFERROR(P12/D12,"")</f>
        <v/>
      </c>
      <c r="R12" s="177"/>
    </row>
  </sheetData>
  <sheetProtection algorithmName="SHA-512" hashValue="sZvWb0jc4GY2RQPCFr2s5LXQsI2ElWy9ocmztG2DkZcR1ywghGVC/kv9dlLDaxwomVh9YHrB8gSBt8hLEbfCjQ==" saltValue="2ZaObCvd+sI7BE9/8VDrCA==" spinCount="100000" sheet="1" objects="1" scenarios="1"/>
  <mergeCells count="2">
    <mergeCell ref="H1:K1"/>
    <mergeCell ref="H10:K10"/>
  </mergeCells>
  <dataValidations count="2">
    <dataValidation type="list" allowBlank="1" showInputMessage="1" showErrorMessage="1" sqref="H3:O7 H12:O12" xr:uid="{0F307D5A-30AA-4D3A-A729-12D88010258C}">
      <formula1>Yes_No</formula1>
    </dataValidation>
    <dataValidation type="list" allowBlank="1" showInputMessage="1" showErrorMessage="1" sqref="C3:C7 C12" xr:uid="{FE73B62D-C21B-45CB-ABFA-A8D64407CE0D}">
      <formula1>Unit_Type</formula1>
    </dataValidation>
  </dataValidations>
  <pageMargins left="0.7" right="0.7" top="0.75" bottom="0.75" header="0.3" footer="0.3"/>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zoomScaleNormal="100" workbookViewId="0"/>
  </sheetViews>
  <sheetFormatPr defaultColWidth="8.6640625" defaultRowHeight="15"/>
  <cols>
    <col min="1" max="16384" width="8.6640625" style="163"/>
  </cols>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zoomScaleNormal="100" workbookViewId="0">
      <selection activeCell="I38" sqref="I38"/>
    </sheetView>
  </sheetViews>
  <sheetFormatPr defaultColWidth="8.6640625" defaultRowHeight="15"/>
  <cols>
    <col min="1" max="16384" width="8.6640625" style="163"/>
  </cols>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EE118-546F-422C-B7C9-996D89BAC64F}">
  <dimension ref="A1"/>
  <sheetViews>
    <sheetView zoomScaleNormal="100" workbookViewId="0">
      <selection activeCell="K41" sqref="K41"/>
    </sheetView>
  </sheetViews>
  <sheetFormatPr defaultColWidth="8.6640625" defaultRowHeight="15"/>
  <cols>
    <col min="1" max="16384" width="8.6640625" style="163"/>
  </cols>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A39CB-7F82-4704-B3A6-6C2E3CA0639A}">
  <dimension ref="A1"/>
  <sheetViews>
    <sheetView zoomScaleNormal="100" workbookViewId="0">
      <selection activeCell="L39" sqref="L39"/>
    </sheetView>
  </sheetViews>
  <sheetFormatPr defaultColWidth="8.6640625" defaultRowHeight="15"/>
  <cols>
    <col min="1" max="16384" width="8.6640625" style="163"/>
  </cols>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A74A9-C662-46EC-B7A7-54EF19F09987}">
  <dimension ref="A1"/>
  <sheetViews>
    <sheetView workbookViewId="0">
      <selection activeCell="K36" sqref="K3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vt:lpstr>
      <vt:lpstr>1.General Info</vt:lpstr>
      <vt:lpstr>2.Rent Roll</vt:lpstr>
      <vt:lpstr>3. Market Data</vt:lpstr>
      <vt:lpstr>Screenshot #1</vt:lpstr>
      <vt:lpstr>Screenshot #2</vt:lpstr>
      <vt:lpstr>Screenshot #3</vt:lpstr>
      <vt:lpstr>Screenshot #4</vt:lpstr>
      <vt:lpstr>Screenshot #5</vt:lpstr>
      <vt:lpstr>Sheet1</vt:lpstr>
      <vt:lpstr>Sheet2</vt:lpstr>
      <vt:lpstr>Sheet3</vt:lpstr>
      <vt:lpstr>Lists</vt:lpstr>
      <vt:lpstr>'1.General Info'!Print_Area</vt:lpstr>
      <vt:lpstr>'2.Rent Roll'!Print_Area</vt:lpstr>
      <vt:lpstr>'2.Rent Roll'!Print_Titles</vt:lpstr>
      <vt:lpstr>Rental_Subsidy</vt:lpstr>
      <vt:lpstr>UA_Payor</vt:lpstr>
      <vt:lpstr>Unit_Type</vt:lpstr>
      <vt:lpstr>Utility_Type</vt:lpstr>
      <vt:lpstr>Yes_No</vt:lpstr>
    </vt:vector>
  </TitlesOfParts>
  <Company>NYCHDC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dc:creator>
  <cp:lastModifiedBy>Scott Madden</cp:lastModifiedBy>
  <cp:lastPrinted>2021-05-17T21:31:58Z</cp:lastPrinted>
  <dcterms:created xsi:type="dcterms:W3CDTF">2006-01-20T18:57:22Z</dcterms:created>
  <dcterms:modified xsi:type="dcterms:W3CDTF">2022-06-06T19:12:39Z</dcterms:modified>
</cp:coreProperties>
</file>